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Q:\Directia Export\3. Program export si lanțurile valorice internaționale\4. Formular de aplicare\"/>
    </mc:Choice>
  </mc:AlternateContent>
  <xr:revisionPtr revIDLastSave="0" documentId="8_{19530CD7-23F8-455C-872F-4FD7D1420C91}" xr6:coauthVersionLast="47" xr6:coauthVersionMax="47" xr10:uidLastSave="{00000000-0000-0000-0000-000000000000}"/>
  <bookViews>
    <workbookView xWindow="-120" yWindow="-120" windowWidth="38640" windowHeight="21240" tabRatio="652" activeTab="3" xr2:uid="{EDC5EE64-5931-4225-BEDA-9FBB0DCC6F83}"/>
  </bookViews>
  <sheets>
    <sheet name="Articole de investitie" sheetId="4" r:id="rId1"/>
    <sheet name="Indicatori tinta" sheetId="5" r:id="rId2"/>
    <sheet name="Export - Canale de distributie" sheetId="12" r:id="rId3"/>
    <sheet name="Fisa de verificare achiziții" sheetId="13" r:id="rId4"/>
    <sheet name="Situatii finan.-prescurtate" sheetId="14" state="hidden" r:id="rId5"/>
    <sheet name="Indicatori-prescurtate" sheetId="15" state="hidden" r:id="rId6"/>
    <sheet name="Situatii finan.-simple+complete" sheetId="16" state="hidden" r:id="rId7"/>
    <sheet name="Indicatori - simple+complete" sheetId="17" state="hidden" r:id="rId8"/>
  </sheets>
  <externalReferences>
    <externalReference r:id="rId9"/>
    <externalReference r:id="rId10"/>
    <externalReference r:id="rId11"/>
  </externalReferences>
  <definedNames>
    <definedName name="_xlnm._FilterDatabase" localSheetId="5" hidden="1">'Indicatori-prescurtate'!$A$8:$S$52</definedName>
    <definedName name="AS2DocOpenMode" hidden="1">"AS2DocumentEdit"</definedName>
    <definedName name="Baza">#REF!</definedName>
    <definedName name="BS">'[1]def tax jun00'!#REF!</definedName>
    <definedName name="BSbot">'[1]def tax jun00'!#REF!</definedName>
    <definedName name="ck">'[1]def tax jun00'!#REF!</definedName>
    <definedName name="_xlnm.Database">#REF!</definedName>
    <definedName name="Excel_BuiltIn_Print_Area_2_1">#REF!</definedName>
    <definedName name="_xlnm.Print_Area" localSheetId="0">'Articole de investitie'!$A$1:$J$43</definedName>
    <definedName name="_xlnm.Print_Area" localSheetId="1">'Indicatori tinta'!$B$2:$R$44</definedName>
    <definedName name="TextRefCopy1">#REF!</definedName>
    <definedName name="TextRefCopy2">#REF!</definedName>
    <definedName name="TextRefCopy3">#REF!</definedName>
    <definedName name="TextRefCopyRangeCount" hidden="1">3</definedName>
    <definedName name="Total_Expenses">'[1]def tax jun00'!#REF!</definedName>
    <definedName name="Total_Revenues">'[1]def tax jun00'!#REF!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9" i="17" l="1" a="1"/>
  <c r="G59" i="17"/>
  <c r="D68" i="17"/>
  <c r="F68" i="17"/>
  <c r="E68" i="17"/>
  <c r="R83" i="17"/>
  <c r="F63" i="17"/>
  <c r="E63" i="17"/>
  <c r="D63" i="17"/>
  <c r="F60" i="17"/>
  <c r="E60" i="17"/>
  <c r="D60" i="17"/>
  <c r="F58" i="17"/>
  <c r="E58" i="17"/>
  <c r="D58" i="17"/>
  <c r="F52" i="17"/>
  <c r="E52" i="17"/>
  <c r="D52" i="17"/>
  <c r="E49" i="17"/>
  <c r="F48" i="17"/>
  <c r="F82" i="17" s="1"/>
  <c r="E48" i="17"/>
  <c r="E82" i="17" s="1"/>
  <c r="D48" i="17"/>
  <c r="D82" i="17" s="1"/>
  <c r="F47" i="17"/>
  <c r="E47" i="17"/>
  <c r="D47" i="17"/>
  <c r="F46" i="17"/>
  <c r="E46" i="17"/>
  <c r="E50" i="17" s="1"/>
  <c r="D46" i="17"/>
  <c r="D50" i="17" s="1"/>
  <c r="F45" i="17"/>
  <c r="E45" i="17"/>
  <c r="D45" i="17"/>
  <c r="F44" i="17"/>
  <c r="E44" i="17"/>
  <c r="D44" i="17"/>
  <c r="F43" i="17"/>
  <c r="F81" i="17" s="1"/>
  <c r="E43" i="17"/>
  <c r="E81" i="17" s="1"/>
  <c r="M81" i="17" s="1" a="1"/>
  <c r="M81" i="17" s="1"/>
  <c r="D43" i="17"/>
  <c r="D81" i="17" s="1"/>
  <c r="F32" i="17"/>
  <c r="F29" i="17"/>
  <c r="E29" i="17"/>
  <c r="D29" i="17"/>
  <c r="D28" i="17"/>
  <c r="F27" i="17"/>
  <c r="F21" i="17"/>
  <c r="F72" i="17" s="1"/>
  <c r="E21" i="17"/>
  <c r="E72" i="17" s="1"/>
  <c r="M72" i="17" s="1" a="1"/>
  <c r="M72" i="17" s="1"/>
  <c r="G72" i="17" s="1" a="1"/>
  <c r="G72" i="17" s="1"/>
  <c r="F6" i="17"/>
  <c r="E6" i="17"/>
  <c r="D6" i="17"/>
  <c r="C2" i="17"/>
  <c r="F283" i="16"/>
  <c r="E283" i="16"/>
  <c r="D283" i="16"/>
  <c r="F279" i="16"/>
  <c r="E279" i="16"/>
  <c r="D279" i="16"/>
  <c r="F276" i="16"/>
  <c r="E276" i="16"/>
  <c r="D276" i="16"/>
  <c r="F266" i="16"/>
  <c r="E266" i="16"/>
  <c r="D266" i="16"/>
  <c r="F257" i="16"/>
  <c r="E257" i="16"/>
  <c r="D257" i="16"/>
  <c r="G256" i="16"/>
  <c r="G255" i="16"/>
  <c r="G254" i="16"/>
  <c r="G257" i="16" s="1"/>
  <c r="G253" i="16"/>
  <c r="F251" i="16"/>
  <c r="F260" i="16" s="1"/>
  <c r="F261" i="16" s="1"/>
  <c r="E251" i="16"/>
  <c r="D251" i="16"/>
  <c r="G250" i="16"/>
  <c r="G249" i="16"/>
  <c r="G248" i="16"/>
  <c r="G251" i="16" s="1"/>
  <c r="F245" i="16"/>
  <c r="E245" i="16"/>
  <c r="E260" i="16" s="1"/>
  <c r="E261" i="16" s="1"/>
  <c r="D245" i="16"/>
  <c r="D260" i="16" s="1"/>
  <c r="D261" i="16" s="1"/>
  <c r="G244" i="16"/>
  <c r="G243" i="16"/>
  <c r="G242" i="16"/>
  <c r="G241" i="16"/>
  <c r="G240" i="16"/>
  <c r="G245" i="16" s="1"/>
  <c r="F229" i="16"/>
  <c r="E229" i="16"/>
  <c r="D229" i="16"/>
  <c r="F221" i="16"/>
  <c r="F28" i="17" s="1"/>
  <c r="E221" i="16"/>
  <c r="E28" i="17" s="1"/>
  <c r="D221" i="16"/>
  <c r="D230" i="16" s="1"/>
  <c r="F213" i="16"/>
  <c r="F230" i="16" s="1"/>
  <c r="F30" i="17" s="1"/>
  <c r="E213" i="16"/>
  <c r="D213" i="16"/>
  <c r="D27" i="17" s="1"/>
  <c r="F203" i="16"/>
  <c r="E203" i="16"/>
  <c r="D203" i="16"/>
  <c r="E196" i="16"/>
  <c r="E62" i="17" s="1"/>
  <c r="D196" i="16"/>
  <c r="D62" i="17" s="1"/>
  <c r="F195" i="16"/>
  <c r="E195" i="16"/>
  <c r="D195" i="16"/>
  <c r="F185" i="16"/>
  <c r="E185" i="16"/>
  <c r="D185" i="16"/>
  <c r="F174" i="16"/>
  <c r="F192" i="16" s="1"/>
  <c r="F196" i="16" s="1"/>
  <c r="F62" i="17" s="1"/>
  <c r="E174" i="16"/>
  <c r="E192" i="16" s="1"/>
  <c r="D174" i="16"/>
  <c r="D192" i="16" s="1"/>
  <c r="F168" i="16"/>
  <c r="F160" i="16"/>
  <c r="E160" i="16"/>
  <c r="D160" i="16"/>
  <c r="F152" i="16"/>
  <c r="E152" i="16"/>
  <c r="D152" i="16"/>
  <c r="F150" i="16"/>
  <c r="E150" i="16"/>
  <c r="D150" i="16"/>
  <c r="F144" i="16"/>
  <c r="E144" i="16"/>
  <c r="D144" i="16"/>
  <c r="E138" i="16"/>
  <c r="E24" i="17" s="1"/>
  <c r="D138" i="16"/>
  <c r="D24" i="17" s="1"/>
  <c r="F123" i="16"/>
  <c r="F138" i="16" s="1"/>
  <c r="F24" i="17" s="1"/>
  <c r="E123" i="16"/>
  <c r="D123" i="16"/>
  <c r="F108" i="16"/>
  <c r="F120" i="16" s="1"/>
  <c r="E108" i="16"/>
  <c r="E120" i="16" s="1"/>
  <c r="D108" i="16"/>
  <c r="D120" i="16" s="1"/>
  <c r="D105" i="16"/>
  <c r="D145" i="16" s="1"/>
  <c r="F102" i="16"/>
  <c r="E102" i="16"/>
  <c r="D102" i="16"/>
  <c r="F96" i="16"/>
  <c r="E96" i="16"/>
  <c r="D96" i="16"/>
  <c r="F90" i="16"/>
  <c r="F105" i="16" s="1"/>
  <c r="F41" i="17" s="1"/>
  <c r="E90" i="16"/>
  <c r="E105" i="16" s="1"/>
  <c r="E66" i="17" s="1"/>
  <c r="D90" i="16"/>
  <c r="F81" i="16"/>
  <c r="F23" i="17" s="1"/>
  <c r="E79" i="16"/>
  <c r="F73" i="16"/>
  <c r="F79" i="16" s="1"/>
  <c r="E73" i="16"/>
  <c r="D73" i="16"/>
  <c r="D79" i="16" s="1"/>
  <c r="F70" i="16"/>
  <c r="E70" i="16"/>
  <c r="D70" i="16"/>
  <c r="F60" i="16"/>
  <c r="E60" i="16"/>
  <c r="D60" i="16"/>
  <c r="D52" i="16"/>
  <c r="F51" i="16"/>
  <c r="E51" i="16"/>
  <c r="D51" i="16"/>
  <c r="E43" i="16"/>
  <c r="D43" i="16"/>
  <c r="F37" i="16"/>
  <c r="F43" i="16" s="1"/>
  <c r="E37" i="16"/>
  <c r="D37" i="16"/>
  <c r="D34" i="16"/>
  <c r="F22" i="16"/>
  <c r="F34" i="16" s="1"/>
  <c r="E22" i="16"/>
  <c r="E34" i="16" s="1"/>
  <c r="E52" i="16" s="1"/>
  <c r="D22" i="16"/>
  <c r="E18" i="16"/>
  <c r="D18" i="16"/>
  <c r="F10" i="16"/>
  <c r="F18" i="16" s="1"/>
  <c r="E10" i="16"/>
  <c r="D10" i="16"/>
  <c r="J48" i="17" l="1"/>
  <c r="M60" i="17" a="1"/>
  <c r="M60" i="17" s="1"/>
  <c r="I48" i="17"/>
  <c r="D49" i="17"/>
  <c r="M62" i="17" a="1"/>
  <c r="M62" i="17" s="1"/>
  <c r="E20" i="17"/>
  <c r="E71" i="17" s="1"/>
  <c r="M71" i="17" s="1" a="1"/>
  <c r="M71" i="17" s="1"/>
  <c r="G71" i="17" s="1" a="1"/>
  <c r="G71" i="17" s="1"/>
  <c r="E67" i="17"/>
  <c r="E16" i="17"/>
  <c r="E145" i="16"/>
  <c r="E15" i="17" s="1"/>
  <c r="D233" i="16"/>
  <c r="D30" i="17"/>
  <c r="M82" i="17" a="1"/>
  <c r="M82" i="17" s="1"/>
  <c r="G82" i="17" s="1" a="1"/>
  <c r="G82" i="17" s="1"/>
  <c r="D20" i="17"/>
  <c r="D71" i="17" s="1"/>
  <c r="D25" i="17"/>
  <c r="D67" i="17"/>
  <c r="D16" i="17"/>
  <c r="D15" i="17"/>
  <c r="E82" i="16"/>
  <c r="E9" i="17"/>
  <c r="G260" i="16"/>
  <c r="G261" i="16" s="1"/>
  <c r="D81" i="16"/>
  <c r="M63" i="17" a="1"/>
  <c r="M63" i="17" s="1"/>
  <c r="E81" i="16"/>
  <c r="F52" i="16"/>
  <c r="D32" i="17"/>
  <c r="D168" i="16"/>
  <c r="D59" i="17"/>
  <c r="D33" i="17"/>
  <c r="D75" i="17" s="1"/>
  <c r="E33" i="17"/>
  <c r="E75" i="17" s="1"/>
  <c r="E32" i="17"/>
  <c r="E168" i="16"/>
  <c r="E59" i="17"/>
  <c r="M59" i="17" s="1" a="1"/>
  <c r="M59" i="17" s="1"/>
  <c r="G83" i="17" s="1"/>
  <c r="F25" i="17"/>
  <c r="D34" i="17"/>
  <c r="D35" i="17" s="1"/>
  <c r="D76" i="17" s="1"/>
  <c r="F50" i="17"/>
  <c r="F49" i="17"/>
  <c r="D41" i="17"/>
  <c r="D14" i="17"/>
  <c r="D69" i="17" s="1"/>
  <c r="E230" i="16"/>
  <c r="E27" i="17"/>
  <c r="F26" i="17"/>
  <c r="F74" i="17" s="1"/>
  <c r="F22" i="17"/>
  <c r="F73" i="17" s="1"/>
  <c r="F38" i="17"/>
  <c r="F78" i="17" s="1"/>
  <c r="F173" i="16"/>
  <c r="D66" i="17"/>
  <c r="M66" i="17" s="1" a="1"/>
  <c r="M66" i="17" s="1"/>
  <c r="G66" i="17" s="1" a="1"/>
  <c r="G66" i="17" s="1"/>
  <c r="F20" i="17"/>
  <c r="F71" i="17" s="1"/>
  <c r="F67" i="17"/>
  <c r="E41" i="17"/>
  <c r="F66" i="17"/>
  <c r="F145" i="16"/>
  <c r="F14" i="17" s="1"/>
  <c r="F69" i="17" s="1"/>
  <c r="F16" i="17"/>
  <c r="E11" i="17"/>
  <c r="F33" i="17"/>
  <c r="F75" i="17" s="1"/>
  <c r="F59" i="17"/>
  <c r="E34" i="17"/>
  <c r="E35" i="17" s="1"/>
  <c r="E76" i="17" s="1"/>
  <c r="D21" i="17"/>
  <c r="D72" i="17" s="1"/>
  <c r="E25" i="17"/>
  <c r="F233" i="16"/>
  <c r="F34" i="17"/>
  <c r="F35" i="17" s="1"/>
  <c r="F76" i="17" s="1"/>
  <c r="F77" i="17" l="1"/>
  <c r="E77" i="17"/>
  <c r="M77" i="17" s="1" a="1"/>
  <c r="M77" i="17" s="1"/>
  <c r="G77" i="17" s="1" a="1"/>
  <c r="G77" i="17" s="1"/>
  <c r="D77" i="17"/>
  <c r="F61" i="17"/>
  <c r="F197" i="16"/>
  <c r="F199" i="16" s="1"/>
  <c r="E38" i="17"/>
  <c r="E78" i="17" s="1"/>
  <c r="M78" i="17" s="1" a="1"/>
  <c r="M78" i="17" s="1"/>
  <c r="G78" i="17" s="1" a="1"/>
  <c r="G78" i="17" s="1"/>
  <c r="E173" i="16"/>
  <c r="D23" i="17"/>
  <c r="D10" i="17"/>
  <c r="D26" i="17"/>
  <c r="D74" i="17" s="1"/>
  <c r="D22" i="17"/>
  <c r="D73" i="17" s="1"/>
  <c r="E146" i="16"/>
  <c r="E12" i="17"/>
  <c r="E18" i="17"/>
  <c r="E70" i="17" s="1"/>
  <c r="M70" i="17" s="1" a="1"/>
  <c r="M70" i="17" s="1"/>
  <c r="G70" i="17" s="1" a="1"/>
  <c r="G70" i="17" s="1"/>
  <c r="E13" i="17"/>
  <c r="E65" i="17"/>
  <c r="D82" i="16"/>
  <c r="E233" i="16"/>
  <c r="E30" i="17"/>
  <c r="E14" i="17"/>
  <c r="E69" i="17" s="1"/>
  <c r="M69" i="17" s="1" a="1"/>
  <c r="M69" i="17" s="1"/>
  <c r="G69" i="17" s="1" a="1"/>
  <c r="G69" i="17" s="1"/>
  <c r="D38" i="17"/>
  <c r="D78" i="17" s="1"/>
  <c r="D173" i="16"/>
  <c r="F82" i="16"/>
  <c r="F9" i="17"/>
  <c r="E19" i="17"/>
  <c r="F15" i="17"/>
  <c r="E23" i="17"/>
  <c r="E10" i="17"/>
  <c r="E26" i="17"/>
  <c r="E74" i="17" s="1"/>
  <c r="E22" i="17"/>
  <c r="E73" i="17" s="1"/>
  <c r="M73" i="17" s="1" a="1"/>
  <c r="M73" i="17" s="1"/>
  <c r="G73" i="17" s="1" a="1"/>
  <c r="G73" i="17" s="1"/>
  <c r="F65" i="17" l="1"/>
  <c r="F18" i="17"/>
  <c r="F70" i="17" s="1"/>
  <c r="F146" i="16"/>
  <c r="F12" i="17"/>
  <c r="F19" i="17"/>
  <c r="F11" i="17"/>
  <c r="F10" i="17"/>
  <c r="F13" i="17"/>
  <c r="E61" i="17"/>
  <c r="E197" i="16"/>
  <c r="E199" i="16" s="1"/>
  <c r="M74" i="17" a="1"/>
  <c r="M74" i="17" s="1"/>
  <c r="G74" i="17" s="1" a="1"/>
  <c r="G74" i="17" s="1"/>
  <c r="D146" i="16"/>
  <c r="D18" i="17"/>
  <c r="D70" i="17" s="1"/>
  <c r="D13" i="17"/>
  <c r="D12" i="17"/>
  <c r="D65" i="17"/>
  <c r="M65" i="17" s="1" a="1"/>
  <c r="M65" i="17" s="1"/>
  <c r="D9" i="17"/>
  <c r="D19" i="17"/>
  <c r="D11" i="17"/>
  <c r="F64" i="17"/>
  <c r="F40" i="17"/>
  <c r="F79" i="17" s="1"/>
  <c r="F39" i="17"/>
  <c r="F37" i="17"/>
  <c r="F80" i="17" s="1"/>
  <c r="D61" i="17"/>
  <c r="D197" i="16"/>
  <c r="D199" i="16" s="1"/>
  <c r="M61" i="17" l="1" a="1"/>
  <c r="M61" i="17" s="1"/>
  <c r="E37" i="17"/>
  <c r="E80" i="17" s="1"/>
  <c r="E64" i="17"/>
  <c r="E40" i="17"/>
  <c r="E79" i="17" s="1"/>
  <c r="M79" i="17" s="1" a="1"/>
  <c r="M79" i="17" s="1"/>
  <c r="G79" i="17" s="1" a="1"/>
  <c r="G79" i="17" s="1"/>
  <c r="E39" i="17"/>
  <c r="D37" i="17"/>
  <c r="D80" i="17" s="1"/>
  <c r="D40" i="17"/>
  <c r="D79" i="17" s="1"/>
  <c r="D39" i="17"/>
  <c r="D64" i="17"/>
  <c r="M64" i="17" l="1" a="1"/>
  <c r="M64" i="17" s="1"/>
  <c r="G64" i="17" s="1" a="1"/>
  <c r="G64" i="17" s="1"/>
  <c r="M80" i="17" a="1"/>
  <c r="M80" i="17" s="1"/>
  <c r="G80" i="17" s="1" a="1"/>
  <c r="G80" i="17" s="1"/>
  <c r="J53" i="5" l="1"/>
  <c r="E68" i="15" l="1"/>
  <c r="F68" i="15"/>
  <c r="D68" i="15"/>
  <c r="R83" i="15" l="1"/>
  <c r="E81" i="15"/>
  <c r="D81" i="15"/>
  <c r="F75" i="15"/>
  <c r="F73" i="15"/>
  <c r="F72" i="15"/>
  <c r="E72" i="15"/>
  <c r="M72" i="15" s="1" a="1"/>
  <c r="M72" i="15" s="1"/>
  <c r="G72" i="15" s="1" a="1"/>
  <c r="G72" i="15" s="1"/>
  <c r="D72" i="15"/>
  <c r="F66" i="15"/>
  <c r="F63" i="15"/>
  <c r="E63" i="15"/>
  <c r="D63" i="15"/>
  <c r="F62" i="15"/>
  <c r="E62" i="15"/>
  <c r="D62" i="15"/>
  <c r="F60" i="15"/>
  <c r="E60" i="15"/>
  <c r="M60" i="15" s="1" a="1"/>
  <c r="M60" i="15" s="1"/>
  <c r="D60" i="15"/>
  <c r="M59" i="15" a="1"/>
  <c r="M59" i="15" s="1"/>
  <c r="G59" i="15" s="1" a="1"/>
  <c r="G59" i="15" s="1"/>
  <c r="G83" i="15" s="1"/>
  <c r="F59" i="15"/>
  <c r="E59" i="15"/>
  <c r="D59" i="15"/>
  <c r="F58" i="15"/>
  <c r="E58" i="15"/>
  <c r="D58" i="15"/>
  <c r="F54" i="15"/>
  <c r="E54" i="15"/>
  <c r="D54" i="15"/>
  <c r="E55" i="15" s="1"/>
  <c r="F52" i="15"/>
  <c r="E52" i="15"/>
  <c r="D52" i="15"/>
  <c r="D49" i="15"/>
  <c r="S48" i="15"/>
  <c r="R48" i="15"/>
  <c r="F48" i="15"/>
  <c r="F82" i="15" s="1"/>
  <c r="E48" i="15"/>
  <c r="E82" i="15" s="1"/>
  <c r="D48" i="15"/>
  <c r="D82" i="15" s="1"/>
  <c r="F47" i="15"/>
  <c r="E47" i="15"/>
  <c r="D47" i="15"/>
  <c r="F46" i="15"/>
  <c r="F50" i="15" s="1"/>
  <c r="E46" i="15"/>
  <c r="E50" i="15" s="1"/>
  <c r="D46" i="15"/>
  <c r="D50" i="15" s="1"/>
  <c r="F45" i="15"/>
  <c r="E45" i="15"/>
  <c r="D45" i="15"/>
  <c r="F44" i="15"/>
  <c r="E44" i="15"/>
  <c r="D44" i="15"/>
  <c r="F43" i="15"/>
  <c r="F81" i="15" s="1"/>
  <c r="E43" i="15"/>
  <c r="D43" i="15"/>
  <c r="F35" i="15"/>
  <c r="F76" i="15" s="1"/>
  <c r="F34" i="15"/>
  <c r="E34" i="15"/>
  <c r="E35" i="15" s="1"/>
  <c r="E76" i="15" s="1"/>
  <c r="D34" i="15"/>
  <c r="D35" i="15" s="1"/>
  <c r="D76" i="15" s="1"/>
  <c r="F33" i="15"/>
  <c r="E33" i="15"/>
  <c r="E75" i="15" s="1"/>
  <c r="D33" i="15"/>
  <c r="D75" i="15" s="1"/>
  <c r="F32" i="15"/>
  <c r="E32" i="15"/>
  <c r="D32" i="15"/>
  <c r="F26" i="15"/>
  <c r="F74" i="15" s="1"/>
  <c r="E26" i="15"/>
  <c r="E74" i="15" s="1"/>
  <c r="D26" i="15"/>
  <c r="D74" i="15" s="1"/>
  <c r="F24" i="15"/>
  <c r="E24" i="15"/>
  <c r="D24" i="15"/>
  <c r="D23" i="15"/>
  <c r="F22" i="15"/>
  <c r="E22" i="15"/>
  <c r="E73" i="15" s="1"/>
  <c r="M73" i="15" s="1" a="1"/>
  <c r="M73" i="15" s="1"/>
  <c r="G73" i="15" s="1" a="1"/>
  <c r="G73" i="15" s="1"/>
  <c r="D22" i="15"/>
  <c r="D73" i="15" s="1"/>
  <c r="F20" i="15"/>
  <c r="F71" i="15" s="1"/>
  <c r="E20" i="15"/>
  <c r="E71" i="15" s="1"/>
  <c r="M71" i="15" s="1" a="1"/>
  <c r="M71" i="15" s="1"/>
  <c r="G71" i="15" s="1" a="1"/>
  <c r="G71" i="15" s="1"/>
  <c r="D20" i="15"/>
  <c r="D71" i="15" s="1"/>
  <c r="F16" i="15"/>
  <c r="E16" i="15"/>
  <c r="D16" i="15"/>
  <c r="F6" i="15"/>
  <c r="E6" i="15"/>
  <c r="D6" i="15"/>
  <c r="C2" i="15"/>
  <c r="F73" i="14"/>
  <c r="E73" i="14"/>
  <c r="D73" i="14"/>
  <c r="F69" i="14"/>
  <c r="E69" i="14"/>
  <c r="D69" i="14"/>
  <c r="F66" i="14"/>
  <c r="E66" i="14"/>
  <c r="D66" i="14"/>
  <c r="F55" i="14"/>
  <c r="E55" i="14"/>
  <c r="D55" i="14"/>
  <c r="F39" i="14"/>
  <c r="F38" i="15" s="1"/>
  <c r="F78" i="15" s="1"/>
  <c r="E39" i="14"/>
  <c r="E38" i="15" s="1"/>
  <c r="E78" i="15" s="1"/>
  <c r="M78" i="15" s="1" a="1"/>
  <c r="M78" i="15" s="1"/>
  <c r="G78" i="15" s="1" a="1"/>
  <c r="G78" i="15" s="1"/>
  <c r="D39" i="14"/>
  <c r="D44" i="14" s="1"/>
  <c r="F35" i="14"/>
  <c r="E35" i="14"/>
  <c r="D35" i="14"/>
  <c r="F29" i="14"/>
  <c r="F19" i="15" s="1"/>
  <c r="E29" i="14"/>
  <c r="E19" i="15" s="1"/>
  <c r="D29" i="14"/>
  <c r="D19" i="15" s="1"/>
  <c r="F26" i="14"/>
  <c r="E26" i="14"/>
  <c r="E66" i="15" s="1"/>
  <c r="D26" i="14"/>
  <c r="D66" i="15" s="1"/>
  <c r="F18" i="14"/>
  <c r="F11" i="15" s="1"/>
  <c r="E18" i="14"/>
  <c r="E12" i="15" s="1"/>
  <c r="F17" i="14"/>
  <c r="F10" i="15" s="1"/>
  <c r="E17" i="14"/>
  <c r="E10" i="15" s="1"/>
  <c r="D17" i="14"/>
  <c r="F11" i="14"/>
  <c r="F9" i="15" s="1"/>
  <c r="E11" i="14"/>
  <c r="E9" i="15" s="1"/>
  <c r="D11" i="14"/>
  <c r="D18" i="14" s="1"/>
  <c r="M62" i="15" l="1" a="1"/>
  <c r="M62" i="15" s="1"/>
  <c r="M81" i="15" a="1"/>
  <c r="M81" i="15" s="1"/>
  <c r="E49" i="15"/>
  <c r="M82" i="15" a="1"/>
  <c r="M82" i="15" s="1"/>
  <c r="G82" i="15" s="1" a="1"/>
  <c r="G82" i="15" s="1"/>
  <c r="M63" i="15" a="1"/>
  <c r="M63" i="15" s="1"/>
  <c r="F49" i="15"/>
  <c r="D55" i="15"/>
  <c r="M74" i="15" a="1"/>
  <c r="M74" i="15" s="1"/>
  <c r="G74" i="15" s="1" a="1"/>
  <c r="G74" i="15" s="1"/>
  <c r="D48" i="14"/>
  <c r="D50" i="14" s="1"/>
  <c r="D61" i="15"/>
  <c r="M66" i="15" a="1"/>
  <c r="M66" i="15" s="1"/>
  <c r="G66" i="15" s="1" a="1"/>
  <c r="G66" i="15" s="1"/>
  <c r="D77" i="15"/>
  <c r="F14" i="15"/>
  <c r="F69" i="15" s="1"/>
  <c r="E77" i="15"/>
  <c r="M77" i="15" s="1" a="1"/>
  <c r="M77" i="15" s="1"/>
  <c r="G77" i="15" s="1" a="1"/>
  <c r="G77" i="15" s="1"/>
  <c r="F77" i="15"/>
  <c r="D10" i="15"/>
  <c r="D11" i="15"/>
  <c r="D18" i="15"/>
  <c r="D70" i="15" s="1"/>
  <c r="D13" i="15"/>
  <c r="D65" i="15"/>
  <c r="D12" i="15"/>
  <c r="D41" i="15"/>
  <c r="F12" i="15"/>
  <c r="F41" i="15"/>
  <c r="D67" i="15"/>
  <c r="E44" i="14"/>
  <c r="D9" i="15"/>
  <c r="D38" i="15"/>
  <c r="D78" i="15" s="1"/>
  <c r="E65" i="15"/>
  <c r="E67" i="15"/>
  <c r="F44" i="14"/>
  <c r="E13" i="15"/>
  <c r="E18" i="15"/>
  <c r="E70" i="15" s="1"/>
  <c r="M70" i="15" s="1" a="1"/>
  <c r="M70" i="15" s="1"/>
  <c r="G70" i="15" s="1" a="1"/>
  <c r="G70" i="15" s="1"/>
  <c r="E23" i="15"/>
  <c r="F65" i="15"/>
  <c r="F67" i="15"/>
  <c r="D31" i="14"/>
  <c r="D15" i="15" s="1"/>
  <c r="F13" i="15"/>
  <c r="F18" i="15"/>
  <c r="F70" i="15" s="1"/>
  <c r="F23" i="15"/>
  <c r="E11" i="15"/>
  <c r="E41" i="15"/>
  <c r="E31" i="14"/>
  <c r="E15" i="15" s="1"/>
  <c r="F31" i="14"/>
  <c r="F15" i="15" s="1"/>
  <c r="M65" i="15" l="1" a="1"/>
  <c r="M65" i="15" s="1"/>
  <c r="D64" i="15"/>
  <c r="D39" i="15"/>
  <c r="D40" i="15"/>
  <c r="D79" i="15" s="1"/>
  <c r="D37" i="15"/>
  <c r="D80" i="15" s="1"/>
  <c r="F48" i="14"/>
  <c r="F50" i="14" s="1"/>
  <c r="F61" i="15"/>
  <c r="E48" i="14"/>
  <c r="E50" i="14" s="1"/>
  <c r="E61" i="15"/>
  <c r="M61" i="15" s="1" a="1"/>
  <c r="M61" i="15" s="1"/>
  <c r="E14" i="15"/>
  <c r="E69" i="15" s="1"/>
  <c r="M69" i="15" s="1" a="1"/>
  <c r="M69" i="15" s="1"/>
  <c r="G69" i="15" s="1" a="1"/>
  <c r="G69" i="15" s="1"/>
  <c r="D14" i="15"/>
  <c r="D69" i="15" s="1"/>
  <c r="E64" i="15" l="1"/>
  <c r="M64" i="15" s="1" a="1"/>
  <c r="M64" i="15" s="1"/>
  <c r="G64" i="15" s="1" a="1"/>
  <c r="G64" i="15" s="1"/>
  <c r="E39" i="15"/>
  <c r="E40" i="15"/>
  <c r="E79" i="15" s="1"/>
  <c r="M79" i="15" s="1" a="1"/>
  <c r="M79" i="15" s="1"/>
  <c r="G79" i="15" s="1" a="1"/>
  <c r="G79" i="15" s="1"/>
  <c r="E37" i="15"/>
  <c r="E80" i="15" s="1"/>
  <c r="M80" i="15" s="1" a="1"/>
  <c r="M80" i="15" s="1"/>
  <c r="G80" i="15" s="1" a="1"/>
  <c r="G80" i="15" s="1"/>
  <c r="F64" i="15"/>
  <c r="F39" i="15"/>
  <c r="F37" i="15"/>
  <c r="F80" i="15" s="1"/>
  <c r="F40" i="15"/>
  <c r="F79" i="15" s="1"/>
  <c r="L54" i="5" l="1"/>
  <c r="I54" i="5" s="1"/>
  <c r="H57" i="5"/>
  <c r="G57" i="5"/>
  <c r="F57" i="5"/>
  <c r="E57" i="5"/>
  <c r="H56" i="5"/>
  <c r="G56" i="5"/>
  <c r="F56" i="5"/>
  <c r="M56" i="5" s="1"/>
  <c r="E56" i="5"/>
  <c r="L56" i="5" s="1"/>
  <c r="I56" i="5" s="1"/>
  <c r="H55" i="5"/>
  <c r="G55" i="5"/>
  <c r="F55" i="5"/>
  <c r="E55" i="5"/>
  <c r="L55" i="5" s="1"/>
  <c r="I55" i="5" s="1"/>
  <c r="H54" i="5"/>
  <c r="G54" i="5"/>
  <c r="F54" i="5"/>
  <c r="E54" i="5"/>
  <c r="M54" i="5" s="1"/>
  <c r="D57" i="5"/>
  <c r="J57" i="5" s="1"/>
  <c r="D56" i="5"/>
  <c r="D55" i="5"/>
  <c r="D54" i="5"/>
  <c r="J9" i="4"/>
  <c r="J10" i="4"/>
  <c r="J11" i="4"/>
  <c r="J12" i="4"/>
  <c r="J13" i="4"/>
  <c r="J14" i="4"/>
  <c r="J15" i="4"/>
  <c r="J16" i="4"/>
  <c r="J17" i="4"/>
  <c r="J8" i="4"/>
  <c r="J27" i="4"/>
  <c r="J28" i="4"/>
  <c r="J29" i="4"/>
  <c r="J30" i="4"/>
  <c r="J31" i="4"/>
  <c r="J32" i="4"/>
  <c r="J33" i="4"/>
  <c r="J34" i="4"/>
  <c r="J35" i="4"/>
  <c r="J26" i="4"/>
  <c r="N56" i="5" l="1"/>
  <c r="O56" i="5"/>
  <c r="L57" i="5"/>
  <c r="I57" i="5" s="1"/>
  <c r="M57" i="5"/>
  <c r="N54" i="5"/>
  <c r="N57" i="5"/>
  <c r="O54" i="5"/>
  <c r="O57" i="5"/>
  <c r="M55" i="5"/>
  <c r="N55" i="5"/>
  <c r="O55" i="5"/>
  <c r="J54" i="5"/>
  <c r="J55" i="5"/>
  <c r="J56" i="5"/>
  <c r="J18" i="4"/>
  <c r="G33" i="5" l="1"/>
  <c r="I33" i="5"/>
  <c r="K33" i="5"/>
  <c r="M33" i="5"/>
  <c r="O33" i="5"/>
  <c r="Q33" i="5"/>
  <c r="E33" i="5"/>
  <c r="G25" i="5"/>
  <c r="I25" i="5"/>
  <c r="K25" i="5"/>
  <c r="M25" i="5"/>
  <c r="O25" i="5"/>
  <c r="Q25" i="5"/>
  <c r="E25" i="5"/>
  <c r="F40" i="5"/>
  <c r="F43" i="5" s="1"/>
  <c r="R41" i="5"/>
  <c r="H59" i="5" s="1"/>
  <c r="P41" i="5"/>
  <c r="G59" i="5" s="1"/>
  <c r="N59" i="5" s="1"/>
  <c r="N41" i="5"/>
  <c r="F59" i="5" s="1"/>
  <c r="L41" i="5"/>
  <c r="E59" i="5" s="1"/>
  <c r="J41" i="5"/>
  <c r="H41" i="5"/>
  <c r="D59" i="5" s="1"/>
  <c r="F41" i="5"/>
  <c r="P40" i="5"/>
  <c r="F9" i="5"/>
  <c r="L59" i="5" l="1"/>
  <c r="I59" i="5" s="1"/>
  <c r="M59" i="5"/>
  <c r="G60" i="5"/>
  <c r="P43" i="5"/>
  <c r="J59" i="5"/>
  <c r="O59" i="5"/>
  <c r="J15" i="5"/>
  <c r="I15" i="5"/>
  <c r="J12" i="5"/>
  <c r="I12" i="5"/>
  <c r="J9" i="5"/>
  <c r="I9" i="5"/>
  <c r="J40" i="5"/>
  <c r="J43" i="5" s="1"/>
  <c r="J16" i="5" l="1"/>
  <c r="J26" i="5" s="1"/>
  <c r="N40" i="5"/>
  <c r="R40" i="5"/>
  <c r="N34" i="5"/>
  <c r="F58" i="5" s="1"/>
  <c r="P34" i="5"/>
  <c r="G58" i="5" s="1"/>
  <c r="N58" i="5" s="1"/>
  <c r="R34" i="5"/>
  <c r="H58" i="5" s="1"/>
  <c r="L40" i="5"/>
  <c r="H40" i="5"/>
  <c r="L34" i="5"/>
  <c r="E58" i="5" s="1"/>
  <c r="H34" i="5"/>
  <c r="D58" i="5" s="1"/>
  <c r="F34" i="5"/>
  <c r="M58" i="5" l="1"/>
  <c r="E60" i="5"/>
  <c r="L43" i="5"/>
  <c r="O58" i="5"/>
  <c r="J58" i="5"/>
  <c r="H60" i="5"/>
  <c r="R43" i="5"/>
  <c r="F60" i="5"/>
  <c r="N43" i="5"/>
  <c r="L58" i="5"/>
  <c r="I58" i="5" s="1"/>
  <c r="H43" i="5"/>
  <c r="D60" i="5"/>
  <c r="AB16" i="5"/>
  <c r="Z16" i="5"/>
  <c r="X16" i="5"/>
  <c r="V16" i="5"/>
  <c r="T16" i="5"/>
  <c r="AJ14" i="5"/>
  <c r="AI14" i="5"/>
  <c r="AH14" i="5"/>
  <c r="AG14" i="5"/>
  <c r="AF14" i="5"/>
  <c r="AE14" i="5"/>
  <c r="AC14" i="5"/>
  <c r="AB14" i="5"/>
  <c r="AA14" i="5"/>
  <c r="Z14" i="5"/>
  <c r="Y14" i="5"/>
  <c r="X14" i="5"/>
  <c r="W14" i="5"/>
  <c r="V14" i="5"/>
  <c r="U14" i="5"/>
  <c r="T14" i="5"/>
  <c r="AJ13" i="5"/>
  <c r="AI13" i="5"/>
  <c r="AH13" i="5"/>
  <c r="AG13" i="5"/>
  <c r="AF13" i="5"/>
  <c r="AE13" i="5"/>
  <c r="AC13" i="5"/>
  <c r="AB13" i="5"/>
  <c r="AA13" i="5"/>
  <c r="Z13" i="5"/>
  <c r="Y13" i="5"/>
  <c r="X13" i="5"/>
  <c r="W13" i="5"/>
  <c r="V13" i="5"/>
  <c r="U13" i="5"/>
  <c r="T13" i="5"/>
  <c r="AJ11" i="5"/>
  <c r="AI11" i="5"/>
  <c r="AH11" i="5"/>
  <c r="AG11" i="5"/>
  <c r="AF11" i="5"/>
  <c r="AE11" i="5"/>
  <c r="AC11" i="5"/>
  <c r="AB11" i="5"/>
  <c r="AA11" i="5"/>
  <c r="Z11" i="5"/>
  <c r="Y11" i="5"/>
  <c r="X11" i="5"/>
  <c r="W11" i="5"/>
  <c r="V11" i="5"/>
  <c r="U11" i="5"/>
  <c r="T11" i="5"/>
  <c r="AJ10" i="5"/>
  <c r="AI10" i="5"/>
  <c r="AH10" i="5"/>
  <c r="AG10" i="5"/>
  <c r="AF10" i="5"/>
  <c r="AE10" i="5"/>
  <c r="AC10" i="5"/>
  <c r="AB10" i="5"/>
  <c r="AA10" i="5"/>
  <c r="Z10" i="5"/>
  <c r="Y10" i="5"/>
  <c r="X10" i="5"/>
  <c r="W10" i="5"/>
  <c r="V10" i="5"/>
  <c r="U10" i="5"/>
  <c r="T10" i="5"/>
  <c r="AJ8" i="5"/>
  <c r="AI8" i="5"/>
  <c r="AH8" i="5"/>
  <c r="AG8" i="5"/>
  <c r="AF8" i="5"/>
  <c r="AE8" i="5"/>
  <c r="AC8" i="5"/>
  <c r="AB8" i="5"/>
  <c r="AA8" i="5"/>
  <c r="Z8" i="5"/>
  <c r="Y8" i="5"/>
  <c r="X8" i="5"/>
  <c r="W8" i="5"/>
  <c r="V8" i="5"/>
  <c r="U8" i="5"/>
  <c r="T8" i="5"/>
  <c r="AJ7" i="5"/>
  <c r="AI7" i="5"/>
  <c r="AH7" i="5"/>
  <c r="AG7" i="5"/>
  <c r="AF7" i="5"/>
  <c r="AE7" i="5"/>
  <c r="AC7" i="5"/>
  <c r="AB7" i="5"/>
  <c r="AA7" i="5"/>
  <c r="Z7" i="5"/>
  <c r="Y7" i="5"/>
  <c r="X7" i="5"/>
  <c r="W7" i="5"/>
  <c r="V7" i="5"/>
  <c r="U7" i="5"/>
  <c r="T7" i="5"/>
  <c r="M60" i="5" l="1"/>
  <c r="N60" i="5"/>
  <c r="J60" i="5"/>
  <c r="O60" i="5"/>
  <c r="L60" i="5"/>
  <c r="I60" i="5" s="1"/>
  <c r="I13" i="4"/>
  <c r="I17" i="4"/>
  <c r="I9" i="4"/>
  <c r="I26" i="4"/>
  <c r="I30" i="4"/>
  <c r="I34" i="4"/>
  <c r="I27" i="4"/>
  <c r="I31" i="4"/>
  <c r="I35" i="4"/>
  <c r="I16" i="4"/>
  <c r="I12" i="4"/>
  <c r="I15" i="4"/>
  <c r="I14" i="4"/>
  <c r="I10" i="4" l="1"/>
  <c r="I29" i="4"/>
  <c r="I11" i="4"/>
  <c r="H18" i="4"/>
  <c r="H36" i="4"/>
  <c r="I33" i="4"/>
  <c r="I28" i="4"/>
  <c r="I32" i="4"/>
  <c r="H42" i="4" l="1"/>
  <c r="I36" i="4"/>
  <c r="J36" i="4"/>
  <c r="J42" i="4" s="1"/>
  <c r="J43" i="4" s="1"/>
  <c r="J37" i="4" l="1"/>
  <c r="J38" i="4" s="1"/>
  <c r="I37" i="4"/>
  <c r="E9" i="5" l="1"/>
  <c r="R12" i="5"/>
  <c r="Q12" i="5"/>
  <c r="P12" i="5"/>
  <c r="O12" i="5"/>
  <c r="N12" i="5"/>
  <c r="M12" i="5"/>
  <c r="L12" i="5"/>
  <c r="K12" i="5"/>
  <c r="H12" i="5"/>
  <c r="G12" i="5"/>
  <c r="F12" i="5"/>
  <c r="AE12" i="5" s="1"/>
  <c r="E12" i="5"/>
  <c r="E15" i="5"/>
  <c r="R15" i="5"/>
  <c r="Q15" i="5"/>
  <c r="P15" i="5"/>
  <c r="O15" i="5"/>
  <c r="N15" i="5"/>
  <c r="M15" i="5"/>
  <c r="L15" i="5"/>
  <c r="K15" i="5"/>
  <c r="H15" i="5"/>
  <c r="G15" i="5"/>
  <c r="F15" i="5"/>
  <c r="AE15" i="5" s="1"/>
  <c r="G9" i="5"/>
  <c r="T9" i="5" s="1"/>
  <c r="H9" i="5"/>
  <c r="K9" i="5"/>
  <c r="L9" i="5"/>
  <c r="M9" i="5"/>
  <c r="N9" i="5"/>
  <c r="O9" i="5"/>
  <c r="P9" i="5"/>
  <c r="Q9" i="5"/>
  <c r="R9" i="5"/>
  <c r="AE9" i="5"/>
  <c r="V9" i="5" l="1"/>
  <c r="AB15" i="5"/>
  <c r="Z9" i="5"/>
  <c r="T15" i="5"/>
  <c r="Z12" i="5"/>
  <c r="T12" i="5"/>
  <c r="X12" i="5"/>
  <c r="AB9" i="5"/>
  <c r="X9" i="5"/>
  <c r="AJ9" i="5"/>
  <c r="AC9" i="5"/>
  <c r="AH9" i="5"/>
  <c r="Y9" i="5"/>
  <c r="U9" i="5"/>
  <c r="AF9" i="5"/>
  <c r="U15" i="5"/>
  <c r="AF15" i="5"/>
  <c r="AH15" i="5"/>
  <c r="Y15" i="5"/>
  <c r="AJ15" i="5"/>
  <c r="AC15" i="5"/>
  <c r="AB12" i="5"/>
  <c r="V15" i="5"/>
  <c r="Z15" i="5"/>
  <c r="U12" i="5"/>
  <c r="AF12" i="5"/>
  <c r="AH12" i="5"/>
  <c r="Y12" i="5"/>
  <c r="AJ12" i="5"/>
  <c r="AC12" i="5"/>
  <c r="AI9" i="5"/>
  <c r="AA9" i="5"/>
  <c r="L16" i="5"/>
  <c r="L26" i="5" s="1"/>
  <c r="E53" i="5" s="1"/>
  <c r="AG9" i="5"/>
  <c r="W9" i="5"/>
  <c r="AG15" i="5"/>
  <c r="W15" i="5"/>
  <c r="AI15" i="5"/>
  <c r="AA15" i="5"/>
  <c r="V12" i="5"/>
  <c r="X15" i="5"/>
  <c r="AG12" i="5"/>
  <c r="W12" i="5"/>
  <c r="AI12" i="5"/>
  <c r="AA12" i="5"/>
  <c r="P16" i="5"/>
  <c r="P26" i="5" s="1"/>
  <c r="G53" i="5" s="1"/>
  <c r="N53" i="5" s="1"/>
  <c r="F16" i="5"/>
  <c r="F26" i="5" s="1"/>
  <c r="R16" i="5"/>
  <c r="R26" i="5" s="1"/>
  <c r="H53" i="5" s="1"/>
  <c r="H16" i="5"/>
  <c r="N16" i="5"/>
  <c r="N26" i="5" s="1"/>
  <c r="F53" i="5" s="1"/>
  <c r="O53" i="5" l="1"/>
  <c r="M53" i="5"/>
  <c r="H26" i="5"/>
  <c r="D53" i="5" s="1"/>
  <c r="L53" i="5" s="1"/>
  <c r="I53" i="5" s="1"/>
  <c r="AE16" i="5"/>
  <c r="J39" i="4"/>
  <c r="J40" i="4" s="1"/>
  <c r="W16" i="5"/>
  <c r="AG16" i="5"/>
  <c r="AH16" i="5"/>
  <c r="Y16" i="5"/>
  <c r="AC16" i="5"/>
  <c r="AJ16" i="5"/>
  <c r="AF16" i="5"/>
  <c r="U16" i="5"/>
  <c r="AI16" i="5"/>
  <c r="AA16" i="5"/>
  <c r="I8" i="4"/>
  <c r="J21" i="4" l="1"/>
  <c r="J19" i="4"/>
  <c r="J20" i="4" s="1"/>
  <c r="I18" i="4"/>
  <c r="I19" i="4" l="1"/>
  <c r="I4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BLANARI</author>
  </authors>
  <commentList>
    <comment ref="D6" authorId="0" shapeId="0" xr:uid="{D842C8E8-37DC-4198-808A-BA0489D08BAB}">
      <text>
        <r>
          <rPr>
            <sz val="9"/>
            <color indexed="81"/>
            <rFont val="Tahoma"/>
            <charset val="1"/>
          </rPr>
          <t>s</t>
        </r>
        <r>
          <rPr>
            <sz val="9"/>
            <color indexed="81"/>
            <rFont val="Tahoma"/>
            <family val="2"/>
          </rPr>
          <t>e va indica data estimativă de inițiere a achiziției și data estimativă de finalizare a proccesului de achiziție a serviciului.</t>
        </r>
      </text>
    </comment>
    <comment ref="D24" authorId="0" shapeId="0" xr:uid="{757137B2-FE16-46DE-8E1F-60D477F73D18}">
      <text>
        <r>
          <rPr>
            <sz val="9"/>
            <color indexed="81"/>
            <rFont val="Tahoma"/>
            <family val="2"/>
          </rPr>
          <t xml:space="preserve">se va indica data estimativă de inițiere a achiziției și data estimativă de finalizare a  achiziției bunului.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Nina POTÎNGA</author>
  </authors>
  <commentList>
    <comment ref="I5" authorId="0" shapeId="0" xr:uid="{DAC88DA1-0F93-4CE3-AF41-BFFBE529E0E0}">
      <text>
        <r>
          <rPr>
            <b/>
            <sz val="9"/>
            <color indexed="81"/>
            <rFont val="Tahoma"/>
            <family val="2"/>
            <charset val="204"/>
          </rPr>
          <t>Pentru 2026 se specifică obligatoriu pentru ce perioadă se prezintă datele</t>
        </r>
      </text>
    </comment>
    <comment ref="I25" authorId="0" shapeId="0" xr:uid="{7194F05E-4ADD-4779-9FC8-5900B8B0A342}">
      <text>
        <r>
          <rPr>
            <b/>
            <sz val="9"/>
            <color indexed="81"/>
            <rFont val="Tahoma"/>
            <family val="2"/>
            <charset val="204"/>
          </rPr>
          <t>Pentru 2026 se specifică obligatoriu pentru ce perioadă se prezintă datele</t>
        </r>
      </text>
    </comment>
    <comment ref="I33" authorId="0" shapeId="0" xr:uid="{4F6DD249-471B-491D-BDCF-1910B8E84AE8}">
      <text>
        <r>
          <rPr>
            <b/>
            <sz val="9"/>
            <color indexed="81"/>
            <rFont val="Tahoma"/>
            <family val="2"/>
            <charset val="204"/>
          </rPr>
          <t>Pentru 2026 se specifică obligatoriu pentru ce perioadă se prezintă datele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<sst xmlns="http://schemas.openxmlformats.org/spreadsheetml/2006/main" count="1266" uniqueCount="709">
  <si>
    <t>Indicatori</t>
  </si>
  <si>
    <t>Numărul de salariați sezonieri</t>
  </si>
  <si>
    <t>Denumire produs/serviciu</t>
  </si>
  <si>
    <t>Volum</t>
  </si>
  <si>
    <t>Valoare</t>
  </si>
  <si>
    <t>Legenda:</t>
  </si>
  <si>
    <t>Sursa de finanțare</t>
  </si>
  <si>
    <t>Cantitate (nr. unități)</t>
  </si>
  <si>
    <t xml:space="preserve">TOTAL: </t>
  </si>
  <si>
    <t>Atenție!</t>
  </si>
  <si>
    <t>Nr. d/o</t>
  </si>
  <si>
    <t>Valoare - reprezintă veniturile înregistare în urma vânzărilor produselor/serviciilor, exprimate în MDL.</t>
  </si>
  <si>
    <t>Valoarea investiției fără TVA (lei)</t>
  </si>
  <si>
    <t>femei</t>
  </si>
  <si>
    <t>bărbați</t>
  </si>
  <si>
    <t>Numărul de salariați, total, 
   din care:</t>
  </si>
  <si>
    <t>INDICATORI PRIVIND FORȚA DE MUNCĂ</t>
  </si>
  <si>
    <t>VALOAREA TOTALĂ A PROIECTULUI INVESTIȚIONAL</t>
  </si>
  <si>
    <t>Total</t>
  </si>
  <si>
    <t>Întreprinderea:</t>
  </si>
  <si>
    <t>Contribuția proprie ÎMM</t>
  </si>
  <si>
    <t>Produse noi</t>
  </si>
  <si>
    <t>Produs 1</t>
  </si>
  <si>
    <t>Produs 2</t>
  </si>
  <si>
    <t>Produse existente</t>
  </si>
  <si>
    <t>Servicii de dezvoltare a afacerii</t>
  </si>
  <si>
    <t>Piața de desfacere</t>
  </si>
  <si>
    <t>Adăugați numărul de rânduri necesare reieșind din produsele/ serviciile companiei DVS</t>
  </si>
  <si>
    <t>Indicați piața de export</t>
  </si>
  <si>
    <t>Principalele produse/servicii</t>
  </si>
  <si>
    <t>Export direct/ Export indirect</t>
  </si>
  <si>
    <t>*Export regulat/ Export neregulat</t>
  </si>
  <si>
    <t>Canale de distribuţie</t>
  </si>
  <si>
    <t>Condiţiile de achitare (avans sau rate)</t>
  </si>
  <si>
    <t>Periodicitatea livrării</t>
  </si>
  <si>
    <t>% în total</t>
  </si>
  <si>
    <t>* Adăugați numărul de rânduri necesare reieșind din nr. canalelor de distribuție existente în cadrul companiei Dvs.</t>
  </si>
  <si>
    <t>* Export regulat -  efectuare exportului periodic conform contractelor încheiate
   Export neregulat - efectuarea exportului ocazional</t>
  </si>
  <si>
    <t>Vânzări export</t>
  </si>
  <si>
    <t>Vânzări piață locală</t>
  </si>
  <si>
    <t xml:space="preserve">ÎNTREPRINDEREA: </t>
  </si>
  <si>
    <t xml:space="preserve">Canalele de distribuție </t>
  </si>
  <si>
    <t>lei</t>
  </si>
  <si>
    <t>TOTAL:</t>
  </si>
  <si>
    <t>Contribuția proprie ÎMM*</t>
  </si>
  <si>
    <t>Grant**
 ODA</t>
  </si>
  <si>
    <t>Grant*** 
ODA</t>
  </si>
  <si>
    <t>2025/2024</t>
  </si>
  <si>
    <t>2026/2025</t>
  </si>
  <si>
    <t>2027/2026</t>
  </si>
  <si>
    <t xml:space="preserve">2. </t>
  </si>
  <si>
    <t>INDICATORI FINANCIARI</t>
  </si>
  <si>
    <t>Productivitatea muncii (VV/ număr angajați) (lei)</t>
  </si>
  <si>
    <t>Verificare salariu mediu</t>
  </si>
  <si>
    <t xml:space="preserve">1. </t>
  </si>
  <si>
    <t>3.</t>
  </si>
  <si>
    <t>6.</t>
  </si>
  <si>
    <t>Situația privind vânzările pe piețe externe</t>
  </si>
  <si>
    <t>N/o</t>
  </si>
  <si>
    <t>5.</t>
  </si>
  <si>
    <t>Venituri din vânzări (lei)</t>
  </si>
  <si>
    <t>Rezultul din activitatea operațională (lei)</t>
  </si>
  <si>
    <t>Impozit pe venit (lei)</t>
  </si>
  <si>
    <t>Profit net / (pierdere) (lei)</t>
  </si>
  <si>
    <t>Cheltuieli de remunerare a muncii (lei)</t>
  </si>
  <si>
    <t>Valoare (lei)</t>
  </si>
  <si>
    <t>x</t>
  </si>
  <si>
    <t>Venit din vânzări (lei)</t>
  </si>
  <si>
    <t>Cota  în total vânzări (%)</t>
  </si>
  <si>
    <t>Venit din vânzări</t>
  </si>
  <si>
    <t>Volum - reprezintă cantitatea vânzărilor pe o anumită perioadă de timp, exprimate în kg, tone, nr. de clienți deserviți, alte unități fizice.</t>
  </si>
  <si>
    <r>
      <rPr>
        <b/>
        <sz val="14"/>
        <color theme="1"/>
        <rFont val="Calibri"/>
        <family val="2"/>
        <charset val="204"/>
        <scheme val="minor"/>
      </rPr>
      <t>VOLUMUL VÂNZĂRILOR EFECTIV ȘI PROGNOZĂ</t>
    </r>
    <r>
      <rPr>
        <sz val="14"/>
        <color theme="8"/>
        <rFont val="Calibri"/>
        <family val="2"/>
        <charset val="204"/>
        <scheme val="minor"/>
      </rPr>
      <t xml:space="preserve">
</t>
    </r>
  </si>
  <si>
    <t>Nr. rând</t>
  </si>
  <si>
    <t>TOTAL volum/venituri din vânzări</t>
  </si>
  <si>
    <t>Numărul mediu de salariați în echivalent de normă completă de muncă*</t>
  </si>
  <si>
    <t>rd 5 = rd 6 + rd7</t>
  </si>
  <si>
    <t>Calcul conform metotologiei BNS</t>
  </si>
  <si>
    <t>rd11 = rd10/rd9</t>
  </si>
  <si>
    <t>rd12 = rd1/rd9</t>
  </si>
  <si>
    <t>Formula de calcul</t>
  </si>
  <si>
    <t>Câștigul salarial mediu brut lunar pe întreprindere (lei)*</t>
  </si>
  <si>
    <t>*</t>
  </si>
  <si>
    <t>Indicatori determinați conform Metodologie de calcul al Numărul salariaților, câștigurile salariale și costul forței de muncă</t>
  </si>
  <si>
    <t>https://statistica.gov.md/ro/statistic_indicator_details/2#documentation_and_metodology</t>
  </si>
  <si>
    <t>Capital propiru</t>
  </si>
  <si>
    <t>Programul de creștere a competitivității producătorilor locali și integrarea în lanțurile valorice</t>
  </si>
  <si>
    <t>anul (2024)</t>
  </si>
  <si>
    <t>2024 efectiv</t>
  </si>
  <si>
    <t>2028  prognoză</t>
  </si>
  <si>
    <t>2024/20223</t>
  </si>
  <si>
    <t>2028/2027</t>
  </si>
  <si>
    <t>Lista articolelor de investiții care vor fi procurate în cadrul proiectului investițional</t>
  </si>
  <si>
    <t>1. Servicii de dezvoltare a afacerilor și imobilizări necorporale</t>
  </si>
  <si>
    <t>2. Imobilizări corporale - echipamente, utilaje, instalații</t>
  </si>
  <si>
    <r>
      <t xml:space="preserve">Preț unitar, fără TVA </t>
    </r>
    <r>
      <rPr>
        <sz val="11"/>
        <color rgb="FF000000"/>
        <rFont val="Calibri"/>
        <family val="2"/>
        <charset val="204"/>
        <scheme val="minor"/>
      </rPr>
      <t>(lei)</t>
    </r>
  </si>
  <si>
    <t>Raportul de co-finanțare</t>
  </si>
  <si>
    <t>Verificarea raportului de co-finanțare</t>
  </si>
  <si>
    <t>Grant maxim: 2.000.000 lei</t>
  </si>
  <si>
    <t>Cota imobilizărilor corporale în total grant</t>
  </si>
  <si>
    <t>Verificarea cotei imobilizărilor în total grant</t>
  </si>
  <si>
    <t>Cota serviciilor de dezvoltare în total grant</t>
  </si>
  <si>
    <t>Schema de finanțare:</t>
  </si>
  <si>
    <r>
      <t xml:space="preserve"> - pentru servicii de dezvoltare a afacerilor - raportul de </t>
    </r>
    <r>
      <rPr>
        <b/>
        <sz val="12"/>
        <color rgb="FF7030A0"/>
        <rFont val="Calibri"/>
        <family val="2"/>
        <charset val="204"/>
        <scheme val="minor"/>
      </rPr>
      <t>80% grant</t>
    </r>
    <r>
      <rPr>
        <sz val="12"/>
        <color rgb="FF7030A0"/>
        <rFont val="Calibri"/>
        <family val="2"/>
        <charset val="204"/>
        <scheme val="minor"/>
      </rPr>
      <t xml:space="preserve"> și </t>
    </r>
    <r>
      <rPr>
        <b/>
        <sz val="12"/>
        <color rgb="FF7030A0"/>
        <rFont val="Calibri"/>
        <family val="2"/>
        <charset val="204"/>
        <scheme val="minor"/>
      </rPr>
      <t>20% contribuția beneficiarului</t>
    </r>
    <r>
      <rPr>
        <sz val="12"/>
        <color rgb="FF7030A0"/>
        <rFont val="Calibri"/>
        <family val="2"/>
        <charset val="204"/>
        <scheme val="minor"/>
      </rPr>
      <t>.</t>
    </r>
  </si>
  <si>
    <r>
      <t xml:space="preserve"> - pentru procurarea imobilizărilor corporale - raportul de </t>
    </r>
    <r>
      <rPr>
        <b/>
        <sz val="12"/>
        <color rgb="FF7030A0"/>
        <rFont val="Calibri"/>
        <family val="2"/>
        <charset val="204"/>
        <scheme val="minor"/>
      </rPr>
      <t>50% grant</t>
    </r>
    <r>
      <rPr>
        <sz val="12"/>
        <color rgb="FF7030A0"/>
        <rFont val="Calibri"/>
        <family val="2"/>
        <charset val="204"/>
        <scheme val="minor"/>
      </rPr>
      <t xml:space="preserve"> și </t>
    </r>
    <r>
      <rPr>
        <b/>
        <sz val="12"/>
        <color rgb="FF7030A0"/>
        <rFont val="Calibri"/>
        <family val="2"/>
        <charset val="204"/>
        <scheme val="minor"/>
      </rPr>
      <t>50% contribuția beneficiarului</t>
    </r>
    <r>
      <rPr>
        <sz val="12"/>
        <color rgb="FF7030A0"/>
        <rFont val="Calibri"/>
        <family val="2"/>
        <charset val="204"/>
        <scheme val="minor"/>
      </rPr>
      <t xml:space="preserve">.  Valoarea grantului pentru imobilizări corporale constituie maxim </t>
    </r>
    <r>
      <rPr>
        <b/>
        <sz val="12"/>
        <color rgb="FF7030A0"/>
        <rFont val="Calibri"/>
        <family val="2"/>
        <charset val="204"/>
        <scheme val="minor"/>
      </rPr>
      <t xml:space="preserve">45% </t>
    </r>
    <r>
      <rPr>
        <sz val="12"/>
        <color rgb="FF7030A0"/>
        <rFont val="Calibri"/>
        <family val="2"/>
        <charset val="204"/>
        <scheme val="minor"/>
      </rPr>
      <t>suma totală a grantului solicitat.</t>
    </r>
  </si>
  <si>
    <t>* Câștigul salarial mediu nu poate fi mai mic decât salariu minim</t>
  </si>
  <si>
    <t>Venituri din vânzări (cifra de afaceri), lei</t>
  </si>
  <si>
    <t>Rezultatul din activitatea operațională, lei</t>
  </si>
  <si>
    <t>Impozit pe venit, lei</t>
  </si>
  <si>
    <t>Profit / pierdere netă, lei</t>
  </si>
  <si>
    <t>Capital propriu, lei</t>
  </si>
  <si>
    <t>Numărul de salariați, pers.</t>
  </si>
  <si>
    <t>Salariul mediu lunar pe întreprindere, lei</t>
  </si>
  <si>
    <t>Ritmul de creștere mediu anual, %</t>
  </si>
  <si>
    <t>Nr.</t>
  </si>
  <si>
    <t>Criterii de evaluare</t>
  </si>
  <si>
    <t>IDNO</t>
  </si>
  <si>
    <t xml:space="preserve">Serviciu /echipament </t>
  </si>
  <si>
    <t>Prestatorul de servicii/Furnizorul este o companie afiliată sau subsidiară întreprinderii beneficiare de grant :</t>
  </si>
  <si>
    <t>1.1.</t>
  </si>
  <si>
    <t>este independentă financiar de Beneficiarul de Grant și operează pe piața RM în baza dreptului comercial.</t>
  </si>
  <si>
    <t>DA/NU</t>
  </si>
  <si>
    <t>1.2.</t>
  </si>
  <si>
    <t>Prestatorul de servicii/Furnizorul este eligibil în conformitate cu:</t>
  </si>
  <si>
    <t>2.1.</t>
  </si>
  <si>
    <t xml:space="preserve">este in conflict de interese fata de Beneficiar de Grant, inclusiv vizavi de alţi clienţi actuali sau precendenţi, </t>
  </si>
  <si>
    <t>2.2.</t>
  </si>
  <si>
    <t>2.3.</t>
  </si>
  <si>
    <t>a fost implicat in elaborarea Termenilor de Referinta pentru acest proiect direct sau  prin intermediu companiei afiliată  sau subsidiară întreprinderii Beneficiare de Grant (direct sau indirect)</t>
  </si>
  <si>
    <t xml:space="preserve">	Reclamații primite</t>
  </si>
  <si>
    <t>DA/NU
În cazul DA prezentați detalii</t>
  </si>
  <si>
    <t>Echipamentul procurat este nou și neutilizat</t>
  </si>
  <si>
    <r>
      <rPr>
        <b/>
        <sz val="10"/>
        <color theme="1"/>
        <rFont val="Times New Roman"/>
        <family val="1"/>
      </rPr>
      <t>Conflict de interes</t>
    </r>
    <r>
      <rPr>
        <sz val="10"/>
        <color theme="1"/>
        <rFont val="Times New Roman"/>
        <family val="1"/>
      </rPr>
      <t xml:space="preserve"> – constituie utilizarea calității de fondator/administrator al întreprinderii, în folos propriu sau a persoanelor afiliate, pentru aranjarea tranzacțiilor fictive și/sau cu Beneficiarul Programului în scopul justificării efectuării investiției din contul resurselor proprii și finanțării nerambursabile.</t>
    </r>
  </si>
  <si>
    <t xml:space="preserve">Prestatorul / Furnizorul a fost selectat:
-prin concurs transparent şi echitabil
-fără concurs: în baza rezultatelor obținute în urma analizei pieții  sau contractul a fost semnat cu prestator/furnizor prestabilit </t>
  </si>
  <si>
    <t>Descrieți  detaliat procedură de selecate a furnizorului</t>
  </si>
  <si>
    <t>Fișa de verificare a achizițiilor pentru contractarea serviciilor pentru dezvoltare a afacerii/echipamentelor de către beneficiari în cadrul Programului de creștere a competitivității producătorilor locali și integrarea în lanțurile valorice</t>
  </si>
  <si>
    <t>se află în situaţia de incapacitate de a-şi onora obligaţiile în interesul Beneficiarului de Grant</t>
  </si>
  <si>
    <t xml:space="preserve"> este afiliată sau subsidiară Beneficiarului de Grant</t>
  </si>
  <si>
    <t>se va indica IDNO</t>
  </si>
  <si>
    <r>
      <t>Persoanele afiliate –</t>
    </r>
    <r>
      <rPr>
        <sz val="10"/>
        <rFont val="Times New Roman"/>
        <family val="1"/>
      </rPr>
      <t xml:space="preserve"> soțul/soția, rudele sau afinii până la gradul al doilea de rudenie cu Beneficiarul Programului.</t>
    </r>
  </si>
  <si>
    <t>Perioada de implementare</t>
  </si>
  <si>
    <t>început</t>
  </si>
  <si>
    <t>sfârșit</t>
  </si>
  <si>
    <r>
      <t xml:space="preserve">Specialist procurări UIPAC: 
</t>
    </r>
    <r>
      <rPr>
        <sz val="11"/>
        <rFont val="Times New Roman"/>
        <family val="1"/>
      </rPr>
      <t>Prestatorul / prestatorii de servicii/Furnizorul propus a fost verificat la data de _______în corespundere cu lista de întreprinderi excluse/interzise a băncii mondiale (www.worldbank.org/debarr). Prestatorul de servicii/ Furnizorul selectat ___________ nu este inclus în lista întreprinderi excluse/interzise a Băncii Mondiale.</t>
    </r>
    <r>
      <rPr>
        <b/>
        <sz val="11"/>
        <rFont val="Times New Roman"/>
        <family val="1"/>
      </rPr>
      <t xml:space="preserve"> 
</t>
    </r>
    <r>
      <rPr>
        <sz val="11"/>
        <rFont val="Times New Roman"/>
        <family val="1"/>
      </rPr>
      <t xml:space="preserve">
Semnătura   _______________________________
</t>
    </r>
  </si>
  <si>
    <t>se va indica  Serviciul /echipamentul care urmează a fi achiziționat</t>
  </si>
  <si>
    <r>
      <t xml:space="preserve">Prestator/Furnizor 
</t>
    </r>
    <r>
      <rPr>
        <b/>
        <sz val="9"/>
        <color theme="4" tint="0.39997558519241921"/>
        <rFont val="Times New Roman"/>
        <family val="1"/>
      </rPr>
      <t>(se va indica denumirea companie)</t>
    </r>
  </si>
  <si>
    <t>Notă:</t>
  </si>
  <si>
    <r>
      <rPr>
        <b/>
        <sz val="11"/>
        <rFont val="Times New Roman"/>
        <family val="1"/>
      </rPr>
      <t>Solicitant:</t>
    </r>
    <r>
      <rPr>
        <sz val="11"/>
        <rFont val="Times New Roman"/>
        <family val="1"/>
      </rPr>
      <t xml:space="preserve">
Declar pe propria răspundere că am luat cunoştinţă cu toate condiţiile de participare în proiect, precum şi că informaţia prezentată de mine este adevărată în toate aspectele.
Oferirea de informației falsă poate duce la:
 - nulitatea aprobării contractelor cu Prestator de servicii/Furnizor sus mentionat, care ar urma să fie cofinanțate din sursele Proiectului investițional implementat cu suportul Programului de creștere a competitivității întreprinderilor mici și mijlocii și internaționalizare  acestora;
 - obligarea beneficiarului de a returna sumele deja achitate în cadrul proiectului aprobat. 
Nume, prenume persoanei, care a semnat Fișa  ____________________________ 
Funcția  _______________
*Semnătura   _______________________________
</t>
    </r>
  </si>
  <si>
    <t>Se va aplica semnătură după ce Fișa  va fi verificată de specialistul procurări</t>
  </si>
  <si>
    <t>2025 efectiv</t>
  </si>
  <si>
    <t>2026 efectiv pentru 
_____</t>
  </si>
  <si>
    <t>2026 preventiv</t>
  </si>
  <si>
    <t>2027 prognoză</t>
  </si>
  <si>
    <t>2029  prognoză</t>
  </si>
  <si>
    <t>Pentru 2026 se specifică obligatoriu pentru ce perioadă se prezintă datele</t>
  </si>
  <si>
    <t>anul (2025)</t>
  </si>
  <si>
    <t>Completați situațiile financiare pe care le prezentați la Biroul Național de Statistică</t>
  </si>
  <si>
    <t>SITUAȚII FINANCIARE</t>
  </si>
  <si>
    <t>BILANȚUL CONTABIL</t>
  </si>
  <si>
    <t>Nr. cpt.</t>
  </si>
  <si>
    <t>A C T I V / P A S I V</t>
  </si>
  <si>
    <t>Cod rd.</t>
  </si>
  <si>
    <r>
      <t xml:space="preserve">2026
primele </t>
    </r>
    <r>
      <rPr>
        <b/>
        <sz val="11"/>
        <color rgb="FFFF0000"/>
        <rFont val="Times New Roman"/>
        <family val="1"/>
      </rPr>
      <t>XX</t>
    </r>
    <r>
      <rPr>
        <b/>
        <sz val="11"/>
        <rFont val="Times New Roman"/>
        <family val="1"/>
        <charset val="204"/>
      </rPr>
      <t xml:space="preserve"> luni</t>
    </r>
  </si>
  <si>
    <t>Obligatoriu de indicat perioada!!!</t>
  </si>
  <si>
    <t xml:space="preserve">A. </t>
  </si>
  <si>
    <t xml:space="preserve">ACTIVE IMOBILIZATE </t>
  </si>
  <si>
    <t>I. Imobilizări necorporale</t>
  </si>
  <si>
    <t>010</t>
  </si>
  <si>
    <t>II. Imobilizări corporale</t>
  </si>
  <si>
    <t>020</t>
  </si>
  <si>
    <t>III. Investiții financiare pe termen lung</t>
  </si>
  <si>
    <t>030</t>
  </si>
  <si>
    <t>IV. Creanţe pe termen lung şi alte active imobilizate</t>
  </si>
  <si>
    <t>040</t>
  </si>
  <si>
    <r>
      <t xml:space="preserve">TOTAL ACTIVE IMOBILIZATE 
</t>
    </r>
    <r>
      <rPr>
        <sz val="11"/>
        <color rgb="FF000000"/>
        <rFont val="Times New Roman"/>
        <family val="1"/>
        <charset val="204"/>
      </rPr>
      <t xml:space="preserve">(rd.010 + rd.020 + rd.030 + rd.040)  </t>
    </r>
  </si>
  <si>
    <t>050</t>
  </si>
  <si>
    <t xml:space="preserve">B. </t>
  </si>
  <si>
    <t xml:space="preserve">ACTIVE CIRCULANTE </t>
  </si>
  <si>
    <t>I. Stocuri</t>
  </si>
  <si>
    <t>060</t>
  </si>
  <si>
    <t>II. Creanţe curente şi alte active circulante</t>
  </si>
  <si>
    <t>070</t>
  </si>
  <si>
    <t>III. Investiţii financiare curente</t>
  </si>
  <si>
    <t>080</t>
  </si>
  <si>
    <t>IV. Numerar şi documente băneşti</t>
  </si>
  <si>
    <t>090</t>
  </si>
  <si>
    <r>
      <t>TOTAL ACTIVE CIRCULANTE</t>
    </r>
    <r>
      <rPr>
        <sz val="11"/>
        <color rgb="FF000000"/>
        <rFont val="Times New Roman"/>
        <family val="1"/>
        <charset val="204"/>
      </rPr>
      <t xml:space="preserve"> 
(rd.060 + rd.070 + rd.080 + rd.090) </t>
    </r>
  </si>
  <si>
    <t xml:space="preserve">TOTAL ACTIVE (rd.050 + rd.100) </t>
  </si>
  <si>
    <t xml:space="preserve">C. </t>
  </si>
  <si>
    <t xml:space="preserve">CAPITAL PROPRIU </t>
  </si>
  <si>
    <t>I. Capital social și neînregistrat</t>
  </si>
  <si>
    <t>II. Prime de capital</t>
  </si>
  <si>
    <t>III. Rezerve</t>
  </si>
  <si>
    <t>IV. Profit (pierdere)</t>
  </si>
  <si>
    <t>V. Rezerve din reevaluare</t>
  </si>
  <si>
    <t>VI. Alte elemente de capital propriu</t>
  </si>
  <si>
    <r>
      <t xml:space="preserve">TOTAL CAPITAL PROPRIU 
</t>
    </r>
    <r>
      <rPr>
        <sz val="11"/>
        <color rgb="FF000000"/>
        <rFont val="Times New Roman"/>
        <family val="1"/>
        <charset val="204"/>
      </rPr>
      <t xml:space="preserve">(rd.120 + rd.130 + rd.140 + rd.150 + rd.160 + rd.170) </t>
    </r>
  </si>
  <si>
    <t xml:space="preserve">D. </t>
  </si>
  <si>
    <t xml:space="preserve">DATORII PE TERMEN LUNG </t>
  </si>
  <si>
    <t xml:space="preserve">E. </t>
  </si>
  <si>
    <t xml:space="preserve">DATORII CURENTE </t>
  </si>
  <si>
    <t xml:space="preserve">F. </t>
  </si>
  <si>
    <r>
      <t>TOTAL DATORII</t>
    </r>
    <r>
      <rPr>
        <sz val="11"/>
        <color rgb="FF000000"/>
        <rFont val="Times New Roman"/>
        <family val="1"/>
        <charset val="204"/>
      </rPr>
      <t xml:space="preserve"> 
(rd.190  +  rd.200)</t>
    </r>
    <r>
      <rPr>
        <b/>
        <sz val="11"/>
        <color rgb="FF000000"/>
        <rFont val="Times New Roman"/>
        <family val="1"/>
        <charset val="204"/>
      </rPr>
      <t xml:space="preserve"> </t>
    </r>
  </si>
  <si>
    <t xml:space="preserve">PROVIZIOANE </t>
  </si>
  <si>
    <r>
      <t xml:space="preserve">TOTAL PASIVE </t>
    </r>
    <r>
      <rPr>
        <sz val="11"/>
        <color rgb="FF000000"/>
        <rFont val="Times New Roman"/>
        <family val="1"/>
        <charset val="204"/>
      </rPr>
      <t>(rd.180 + rd.210 + rd.220)</t>
    </r>
    <r>
      <rPr>
        <b/>
        <sz val="11"/>
        <color rgb="FF000000"/>
        <rFont val="Times New Roman"/>
        <family val="1"/>
        <charset val="204"/>
      </rPr>
      <t xml:space="preserve"> </t>
    </r>
  </si>
  <si>
    <t>SITUAŢIA DE PROFIT ŞI PIERDERE</t>
  </si>
  <si>
    <t>Cod. rd.</t>
  </si>
  <si>
    <t xml:space="preserve">Venituri din vînzări </t>
  </si>
  <si>
    <t xml:space="preserve">Costul vînzărilor </t>
  </si>
  <si>
    <r>
      <t>Profit brut (pierdere brută)</t>
    </r>
    <r>
      <rPr>
        <sz val="11"/>
        <color rgb="FF000000"/>
        <rFont val="Times New Roman"/>
        <family val="1"/>
        <charset val="204"/>
      </rPr>
      <t xml:space="preserve"> (rd.010 – rd.020) </t>
    </r>
  </si>
  <si>
    <t xml:space="preserve">Alte venituri din activitatea operaţională </t>
  </si>
  <si>
    <t xml:space="preserve">Cheltuieli de distribuire </t>
  </si>
  <si>
    <t xml:space="preserve">Cheltuieli administrative </t>
  </si>
  <si>
    <t xml:space="preserve">Alte cheltuieli din activitatea operaţională </t>
  </si>
  <si>
    <r>
      <t xml:space="preserve">Rezultatul din activitatea operaţională: profit (pierdere) 
</t>
    </r>
    <r>
      <rPr>
        <sz val="11"/>
        <color rgb="FF000000"/>
        <rFont val="Times New Roman"/>
        <family val="1"/>
        <charset val="204"/>
      </rPr>
      <t xml:space="preserve">(rd.030+rd.040– rd.050- rd.060-rd.070) </t>
    </r>
  </si>
  <si>
    <t xml:space="preserve">Rezultatul: profit (pierdere) financiar(ă) </t>
  </si>
  <si>
    <r>
      <t>Rezultatul din operațiuni cu active imobilizate și excepționale:</t>
    </r>
    <r>
      <rPr>
        <sz val="11"/>
        <color rgb="FF000000"/>
        <rFont val="Times New Roman"/>
        <family val="1"/>
        <charset val="204"/>
      </rPr>
      <t xml:space="preserve"> </t>
    </r>
    <r>
      <rPr>
        <b/>
        <sz val="11"/>
        <color rgb="FF000000"/>
        <rFont val="Times New Roman"/>
        <family val="1"/>
        <charset val="204"/>
      </rPr>
      <t xml:space="preserve">profit (pierdere) </t>
    </r>
  </si>
  <si>
    <r>
      <t xml:space="preserve">Rezultatul din alte activităţi: profit (pierdere) </t>
    </r>
    <r>
      <rPr>
        <sz val="11"/>
        <color rgb="FF000000"/>
        <rFont val="Times New Roman"/>
        <family val="1"/>
        <charset val="204"/>
      </rPr>
      <t>(rd.090 + rd.100)</t>
    </r>
    <r>
      <rPr>
        <b/>
        <sz val="11"/>
        <color rgb="FF000000"/>
        <rFont val="Times New Roman"/>
        <family val="1"/>
        <charset val="204"/>
      </rPr>
      <t xml:space="preserve"> </t>
    </r>
  </si>
  <si>
    <r>
      <t xml:space="preserve">Profit (pierdere) pînă la impozitare  </t>
    </r>
    <r>
      <rPr>
        <sz val="11"/>
        <color rgb="FF000000"/>
        <rFont val="Times New Roman"/>
        <family val="1"/>
        <charset val="204"/>
      </rPr>
      <t xml:space="preserve">(rd.080 + rd.110) </t>
    </r>
  </si>
  <si>
    <t xml:space="preserve">Cheltuieli privind impozitul pe venit </t>
  </si>
  <si>
    <r>
      <t>Profit net (pierdere netă) al perioadei de gestiune</t>
    </r>
    <r>
      <rPr>
        <sz val="11"/>
        <color rgb="FF000000"/>
        <rFont val="Times New Roman"/>
        <family val="1"/>
        <charset val="204"/>
      </rPr>
      <t xml:space="preserve"> (rd.120 – rd.130) </t>
    </r>
  </si>
  <si>
    <t>Numărul de salariați, total
     din care:</t>
  </si>
  <si>
    <t>Numărul mediu scriptic de salariați în echivalent de normă completă de muncă</t>
  </si>
  <si>
    <t>Se determină pentru perioada de gestiune conform precizărilor metodologice pentru completarea chestionarului statistic M1 - Câștiguri salariale:</t>
  </si>
  <si>
    <t>Cheltuieli de remunerare a muncii</t>
  </si>
  <si>
    <t>Salariul mediu lunar pe întreprindere</t>
  </si>
  <si>
    <t>www.statistica.gov.md/pageview.php?l=ro&amp;idc=635&amp;id=7197</t>
  </si>
  <si>
    <t>ALȚI INDICATORI</t>
  </si>
  <si>
    <t>Amortizarea imobilizărilor necorporale (calculată pentru anul de gestiune corespunzător)</t>
  </si>
  <si>
    <t>Amortizarea imobilizărilor corporale (calculată pentru anul de gestiune corespunzător)</t>
  </si>
  <si>
    <t>Total amortizarea imobilizărilor corporale și necorporale</t>
  </si>
  <si>
    <t>INDICATORI PRIVIND EXPORTURILE</t>
  </si>
  <si>
    <t>Valoarea exporturilor</t>
  </si>
  <si>
    <t>Ponderea (%) exportului în total venituri din vânzări</t>
  </si>
  <si>
    <t>INDICATORI PRIVIND VOLUMUL PRODUCȚIEI</t>
  </si>
  <si>
    <t>Valoarea producției fabricate (unități valorice)</t>
  </si>
  <si>
    <t>Informații suplimentare aplicant</t>
  </si>
  <si>
    <t>IMM fondată de tineri</t>
  </si>
  <si>
    <t>IMM fondată de femei</t>
  </si>
  <si>
    <r>
      <rPr>
        <b/>
        <sz val="12"/>
        <color rgb="FFFF0000"/>
        <rFont val="Times New Roman"/>
        <family val="1"/>
      </rPr>
      <t xml:space="preserve">IMM fondată de tineri </t>
    </r>
    <r>
      <rPr>
        <sz val="12"/>
        <color rgb="FFFF0000"/>
        <rFont val="Times New Roman"/>
        <family val="1"/>
      </rPr>
      <t xml:space="preserve">– IMM în care capitalul social și dreptul de vot sunt deținute, cu cel puțin 6 luni înainte de data depunerii planului de afaceri, în proporție de cel puțin 51% de către unul sau mai mulți tineri cu vârsta cuprinsă între 18 și 35 ani (inclusiv)
</t>
    </r>
    <r>
      <rPr>
        <b/>
        <sz val="12"/>
        <color rgb="FFFF0000"/>
        <rFont val="Times New Roman"/>
        <family val="1"/>
      </rPr>
      <t xml:space="preserve">IMM fondată de femei </t>
    </r>
    <r>
      <rPr>
        <sz val="12"/>
        <color rgb="FFFF0000"/>
        <rFont val="Times New Roman"/>
        <family val="1"/>
      </rPr>
      <t>– IMM în care capitalul social și dreptul de vot sunt deținute, cu cel puțin 6 luni înainte de data depunerii planului de afaceri, în proporție de cel puțin 51% de către una sau mai multe femei</t>
    </r>
  </si>
  <si>
    <t>DA</t>
  </si>
  <si>
    <t>NU</t>
  </si>
  <si>
    <t>Indicatorii economico-financiari</t>
  </si>
  <si>
    <t>Domeniul de activitate</t>
  </si>
  <si>
    <t>A_AGRICULTURĂ_SILVICULTURĂ_ŞI_PESCUIT</t>
  </si>
  <si>
    <t>Domeniul de activitate economică conform CAEM</t>
  </si>
  <si>
    <t>Valoarea recomandată</t>
  </si>
  <si>
    <t>Explicații</t>
  </si>
  <si>
    <t>Unitate</t>
  </si>
  <si>
    <t>Favorabil</t>
  </si>
  <si>
    <t>Mediu</t>
  </si>
  <si>
    <t>Nefavorabil</t>
  </si>
  <si>
    <t>Apreciere performanță</t>
  </si>
  <si>
    <t>Concluzie</t>
  </si>
  <si>
    <t>bună</t>
  </si>
  <si>
    <t>medie</t>
  </si>
  <si>
    <t>slabă</t>
  </si>
  <si>
    <t>INDICATORI DE STRUCTURĂ PATRIMONIALĂ</t>
  </si>
  <si>
    <t>Rata activelor imobilizate</t>
  </si>
  <si>
    <r>
      <t>Total active imobilizate/</t>
    </r>
    <r>
      <rPr>
        <sz val="10"/>
        <rFont val="Times New Roman"/>
        <family val="1"/>
        <charset val="204"/>
      </rPr>
      <t xml:space="preserve"> </t>
    </r>
    <r>
      <rPr>
        <i/>
        <sz val="10"/>
        <rFont val="Times New Roman"/>
        <family val="1"/>
        <charset val="204"/>
      </rPr>
      <t>Total active</t>
    </r>
  </si>
  <si>
    <t>Reflectă ponderea elementelor patrimoniale aflate permanent în patrimoniu şi măsoară gradul de imobilizare a elementelor de capital.</t>
  </si>
  <si>
    <t>Rata activelor circulante</t>
  </si>
  <si>
    <r>
      <t>Total active circulante/</t>
    </r>
    <r>
      <rPr>
        <sz val="10"/>
        <rFont val="Times New Roman"/>
        <family val="1"/>
        <charset val="204"/>
      </rPr>
      <t xml:space="preserve"> </t>
    </r>
    <r>
      <rPr>
        <i/>
        <sz val="10"/>
        <rFont val="Times New Roman"/>
        <family val="1"/>
        <charset val="204"/>
      </rPr>
      <t>Total active</t>
    </r>
  </si>
  <si>
    <t>Rata activelor circulante se aﬂa in dependenta opusa cu rata imobilizarilor.</t>
  </si>
  <si>
    <t>Rata creanţelor în valoarea totală a activelor</t>
  </si>
  <si>
    <r>
      <t>Total creanţe /</t>
    </r>
    <r>
      <rPr>
        <sz val="10"/>
        <rFont val="Times New Roman"/>
        <family val="1"/>
        <charset val="204"/>
      </rPr>
      <t xml:space="preserve"> </t>
    </r>
    <r>
      <rPr>
        <i/>
        <sz val="10"/>
        <rFont val="Times New Roman"/>
        <family val="1"/>
        <charset val="204"/>
      </rPr>
      <t>Total active</t>
    </r>
  </si>
  <si>
    <t>Rata creanțelor este o parte componenta a ratei activelor circulante. Este un paramentru relativ constant și reflectă ponderea creanțelor pe termen scurt în total active</t>
  </si>
  <si>
    <t>Rata disponibilităților</t>
  </si>
  <si>
    <t xml:space="preserve"> Total numerar și documente bănești / Total active</t>
  </si>
  <si>
    <t>Reflectă cota parte a activelor trezoreriale în activele totale a întreprinderii.</t>
  </si>
  <si>
    <t>Rata stocurilor</t>
  </si>
  <si>
    <t>Total stocuri / Total active</t>
  </si>
  <si>
    <t>Reflectă ponderea stocurilor din totalul activelor întreprinderii</t>
  </si>
  <si>
    <t>Rata autonomiei financiare</t>
  </si>
  <si>
    <t>Total capital propriu / Total pasive</t>
  </si>
  <si>
    <t>Valoarea recomandată min. 33%</t>
  </si>
  <si>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10"/>
        <rFont val="Times New Roman"/>
        <family val="1"/>
        <charset val="204"/>
      </rPr>
      <t>Valoarea recomandată min. 33%</t>
    </r>
  </si>
  <si>
    <t>Rata datoriilor totale (coeficientul de atragere a surselor împrumutate)</t>
  </si>
  <si>
    <r>
      <t>(Total datorii</t>
    </r>
    <r>
      <rPr>
        <sz val="10"/>
        <rFont val="Times New Roman"/>
        <family val="1"/>
        <charset val="204"/>
      </rPr>
      <t xml:space="preserve"> </t>
    </r>
    <r>
      <rPr>
        <i/>
        <sz val="10"/>
        <rFont val="Times New Roman"/>
        <family val="1"/>
        <charset val="204"/>
      </rPr>
      <t>pe termen lung+Total datorii curente ) / Total pasive</t>
    </r>
  </si>
  <si>
    <t>Valoarea recomandată max. 67%</t>
  </si>
  <si>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10"/>
        <rFont val="Times New Roman"/>
        <family val="1"/>
        <charset val="204"/>
      </rPr>
      <t>Valoarea recomandată max. 67%</t>
    </r>
  </si>
  <si>
    <t>Rata datoriilor curente</t>
  </si>
  <si>
    <r>
      <t>Total datorii curente/</t>
    </r>
    <r>
      <rPr>
        <sz val="10"/>
        <rFont val="Times New Roman"/>
        <family val="1"/>
        <charset val="204"/>
      </rPr>
      <t xml:space="preserve"> </t>
    </r>
    <r>
      <rPr>
        <i/>
        <sz val="10"/>
        <rFont val="Times New Roman"/>
        <family val="1"/>
        <charset val="204"/>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</si>
  <si>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diversele datorii  într-un  termen mai mic de un an.</t>
  </si>
  <si>
    <t>INDICATORI DE ECHILIBRU FINANCIAR</t>
  </si>
  <si>
    <t>Rata solvabilităţii generale (globale)</t>
  </si>
  <si>
    <r>
      <t>Total active/</t>
    </r>
    <r>
      <rPr>
        <sz val="10"/>
        <rFont val="Times New Roman"/>
        <family val="1"/>
        <charset val="204"/>
      </rPr>
      <t xml:space="preserve"> </t>
    </r>
    <r>
      <rPr>
        <i/>
        <sz val="10"/>
        <rFont val="Times New Roman"/>
        <family val="1"/>
        <charset val="204"/>
      </rPr>
      <t>Total datorii</t>
    </r>
  </si>
  <si>
    <t xml:space="preserve">Valoarea min. 1,4 </t>
  </si>
  <si>
    <r>
      <t xml:space="preserve">Cuantifică riscul de incapacitate de plată a datoriilor la care este expusă întreprinderea. 
</t>
    </r>
    <r>
      <rPr>
        <b/>
        <sz val="10"/>
        <rFont val="Times New Roman"/>
        <family val="1"/>
        <charset val="204"/>
      </rPr>
      <t xml:space="preserve">Valoarea minimă se consideră 1,4 </t>
    </r>
  </si>
  <si>
    <r>
      <t>Gradul de îndatorare (</t>
    </r>
    <r>
      <rPr>
        <i/>
        <sz val="10"/>
        <rFont val="Times New Roman"/>
        <family val="1"/>
        <charset val="204"/>
      </rPr>
      <t>în baza de active</t>
    </r>
    <r>
      <rPr>
        <sz val="10"/>
        <rFont val="Times New Roman"/>
        <family val="1"/>
        <charset val="204"/>
      </rPr>
      <t>)</t>
    </r>
  </si>
  <si>
    <r>
      <t>Total datorii/</t>
    </r>
    <r>
      <rPr>
        <sz val="10"/>
        <rFont val="Times New Roman"/>
        <family val="1"/>
        <charset val="204"/>
      </rPr>
      <t xml:space="preserve"> </t>
    </r>
    <r>
      <rPr>
        <i/>
        <sz val="10"/>
        <rFont val="Times New Roman"/>
        <family val="1"/>
        <charset val="204"/>
      </rPr>
      <t>Total active</t>
    </r>
  </si>
  <si>
    <t>Reflectă câte datorii revin la 1 leu active totale</t>
  </si>
  <si>
    <t>Gradul de îndatorare generală</t>
  </si>
  <si>
    <r>
      <t>Total datorii/</t>
    </r>
    <r>
      <rPr>
        <sz val="10"/>
        <rFont val="Times New Roman"/>
        <family val="1"/>
        <charset val="204"/>
      </rPr>
      <t xml:space="preserve"> </t>
    </r>
    <r>
      <rPr>
        <i/>
        <sz val="10"/>
        <rFont val="Times New Roman"/>
        <family val="1"/>
        <charset val="204"/>
      </rPr>
      <t>Total capital propriu</t>
    </r>
  </si>
  <si>
    <t>Punctul critic la aprecierea coeficientului de corelaţie este 8.</t>
  </si>
  <si>
    <r>
      <t xml:space="preserve">Coeficientul reflectă suma mijloacelor atrase revenită la 1 leu capital propriu. Cu cât mărimea acestui coeficient este mai mare, cu atât mai riscantă este situaţia financiară a întreprinderii. 
</t>
    </r>
    <r>
      <rPr>
        <b/>
        <sz val="10"/>
        <rFont val="Times New Roman"/>
        <family val="1"/>
        <charset val="204"/>
      </rPr>
      <t>Punctul critic la aprecierea coeficientului de corelaţie este 8.</t>
    </r>
  </si>
  <si>
    <t>Gradul de îndatorare financiară (levierul financiar)</t>
  </si>
  <si>
    <r>
      <t>Datorii financiare/</t>
    </r>
    <r>
      <rPr>
        <sz val="10"/>
        <rFont val="Times New Roman"/>
        <family val="1"/>
        <charset val="204"/>
      </rPr>
      <t xml:space="preserve"> Total c</t>
    </r>
    <r>
      <rPr>
        <i/>
        <sz val="10"/>
        <rFont val="Times New Roman"/>
        <family val="1"/>
        <charset val="204"/>
      </rPr>
      <t>apital propriu</t>
    </r>
  </si>
  <si>
    <t>Punctul critic la aprecierea coeficientului de corelaţie este 0,7.</t>
  </si>
  <si>
    <r>
      <t xml:space="preserve">Coeficientul reflectă corelaţia între sursele împrumutate şi proprii. Cu cât mărimea acestui coeficient este mai mare, cu atât mai riscantă este situaţia financiară a întreprinderii. </t>
    </r>
    <r>
      <rPr>
        <i/>
        <sz val="10"/>
        <rFont val="Times New Roman"/>
        <family val="1"/>
        <charset val="204"/>
      </rPr>
      <t>(Nu se ia în calcul datoria către fondatori.)</t>
    </r>
    <r>
      <rPr>
        <sz val="10"/>
        <rFont val="Times New Roman"/>
        <family val="1"/>
        <charset val="204"/>
      </rPr>
      <t xml:space="preserve">
</t>
    </r>
    <r>
      <rPr>
        <b/>
        <sz val="10"/>
        <rFont val="Times New Roman"/>
        <family val="1"/>
        <charset val="204"/>
      </rPr>
      <t>Punctul critic la aprecierea coeficientului de corelaţie este 0,7.</t>
    </r>
  </si>
  <si>
    <t>Lichiditatea curentă</t>
  </si>
  <si>
    <r>
      <t>Total active circulante/</t>
    </r>
    <r>
      <rPr>
        <sz val="10"/>
        <rFont val="Times New Roman"/>
        <family val="1"/>
        <charset val="204"/>
      </rPr>
      <t xml:space="preserve"> </t>
    </r>
    <r>
      <rPr>
        <i/>
        <sz val="10"/>
        <rFont val="Times New Roman"/>
        <family val="1"/>
        <charset val="204"/>
      </rPr>
      <t>Total datorii curente</t>
    </r>
  </si>
  <si>
    <t>Mărimea trebuie să varieze între 1 şi 2.</t>
  </si>
  <si>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10"/>
        <rFont val="Times New Roman"/>
        <family val="1"/>
        <charset val="204"/>
      </rPr>
      <t>Mărimea lui trebuie să varieze între 1 şi 2.</t>
    </r>
  </si>
  <si>
    <t>Lichiditatea intermediară</t>
  </si>
  <si>
    <t>(Tota active circulante - Stocuri )/ Total datorii curente</t>
  </si>
  <si>
    <t>Nivel minim 0,7 - 1,0</t>
  </si>
  <si>
    <r>
      <t xml:space="preserve">Reprezinta masura in care pot fi acoperite datoriile curente din activele curente lichide sau rapid lichide.
</t>
    </r>
    <r>
      <rPr>
        <b/>
        <sz val="10"/>
        <rFont val="Times New Roman"/>
        <family val="1"/>
        <charset val="204"/>
      </rPr>
      <t>Nivel minim 0,7 - 1,0</t>
    </r>
  </si>
  <si>
    <t>Lichiditatea absolută</t>
  </si>
  <si>
    <t xml:space="preserve"> Total numerar și documente bănești / Total datorii curente</t>
  </si>
  <si>
    <t>Nivel minim 0,2</t>
  </si>
  <si>
    <r>
      <t xml:space="preserve">Reprezinta masura in care pot fi acoperite datoriile totale exigibile din lichiditati si depozite la vedere. 
</t>
    </r>
    <r>
      <rPr>
        <b/>
        <sz val="10"/>
        <rFont val="Times New Roman"/>
        <family val="1"/>
        <charset val="204"/>
      </rPr>
      <t>Nivel minim 0,2</t>
    </r>
  </si>
  <si>
    <t>Rata de acoperire a datoriilor cu numerar</t>
  </si>
  <si>
    <r>
      <t>Fluxul net de numerar din activitatea operaţională/</t>
    </r>
    <r>
      <rPr>
        <sz val="10"/>
        <rFont val="Times New Roman"/>
        <family val="1"/>
        <charset val="204"/>
      </rPr>
      <t xml:space="preserve"> </t>
    </r>
    <r>
      <rPr>
        <i/>
        <sz val="10"/>
        <rFont val="Times New Roman"/>
        <family val="1"/>
        <charset val="204"/>
      </rPr>
      <t>Total datorii pe termen lung+Total datorii curente</t>
    </r>
  </si>
  <si>
    <t>Nivel minim &gt; 0</t>
  </si>
  <si>
    <r>
      <t xml:space="preserve">Exprimă capacitatea întreprinderii de onora datoriile din disponibilul bănesc generat de activitatea operațională. </t>
    </r>
    <r>
      <rPr>
        <b/>
        <sz val="10"/>
        <rFont val="Times New Roman"/>
        <family val="1"/>
        <charset val="204"/>
      </rPr>
      <t>Nivel minim &gt; 0</t>
    </r>
  </si>
  <si>
    <t>Fondul de rulment net</t>
  </si>
  <si>
    <t>Total active circulante – Total datorii curente</t>
  </si>
  <si>
    <t>Nivel minim &gt; 1</t>
  </si>
  <si>
    <t>Reprezintă partea din resursele financiare ce asigură finanţarea permanentă a activelor curente.Valoarea pozitivă  indică existenţa la întreprindere a unui excedent de lichidităţi  faţă de necesităţile pe termen scurt. Valoarea negativ indică existenţa unor dificultăţi financiare privind solvabilitatea şi echilibrul financiar al întreprinderii.</t>
  </si>
  <si>
    <t>Fluxul net din activitatea operațională</t>
  </si>
  <si>
    <t>Fluxul net din activitatea cu active imobilizate</t>
  </si>
  <si>
    <t>Fluxul net din activitatea financiară</t>
  </si>
  <si>
    <t>Fluxul net total</t>
  </si>
  <si>
    <t>INDICATORI DE EFICIENȚĂ OPERAȚIONALĂ</t>
  </si>
  <si>
    <t>Numărul de rotaţii ale creanţelor curente</t>
  </si>
  <si>
    <r>
      <t>Venituri din vînzări/</t>
    </r>
    <r>
      <rPr>
        <sz val="10"/>
        <rFont val="Times New Roman"/>
        <family val="1"/>
        <charset val="204"/>
      </rPr>
      <t xml:space="preserve"> C</t>
    </r>
    <r>
      <rPr>
        <i/>
        <sz val="10"/>
        <rFont val="Times New Roman"/>
        <family val="1"/>
        <charset val="204"/>
      </rPr>
      <t>reanţe curente totale</t>
    </r>
  </si>
  <si>
    <t>Durata de colectare a creanţelor curente, zile</t>
  </si>
  <si>
    <r>
      <t>Creanţe curente</t>
    </r>
    <r>
      <rPr>
        <sz val="10"/>
        <rFont val="Times New Roman"/>
        <family val="1"/>
        <charset val="204"/>
      </rPr>
      <t xml:space="preserve"> х </t>
    </r>
    <r>
      <rPr>
        <i/>
        <sz val="10"/>
        <rFont val="Times New Roman"/>
        <family val="1"/>
        <charset val="204"/>
      </rPr>
      <t>365 zile/</t>
    </r>
    <r>
      <rPr>
        <sz val="10"/>
        <rFont val="Times New Roman"/>
        <family val="1"/>
        <charset val="204"/>
      </rPr>
      <t xml:space="preserve"> </t>
    </r>
    <r>
      <rPr>
        <i/>
        <sz val="10"/>
        <rFont val="Times New Roman"/>
        <family val="1"/>
        <charset val="204"/>
      </rPr>
      <t>Venituri din vînzări</t>
    </r>
  </si>
  <si>
    <t>Reflectă durata de recuperare a creanțelor exprimată în zile. Evaluează performanţele întreprinderii în ceea ce priveşte relaţiile cu beneficiarii.</t>
  </si>
  <si>
    <t>Numărul de rotaţie al datoriilor curente</t>
  </si>
  <si>
    <t>Venituri din vînzări/ Total datorii curente</t>
  </si>
  <si>
    <t>Perioada de achitare a datoriilor curente, zile</t>
  </si>
  <si>
    <r>
      <t>Numărul zilelor în perioada de gestiune(365)/</t>
    </r>
    <r>
      <rPr>
        <sz val="10"/>
        <rFont val="Times New Roman"/>
        <family val="1"/>
        <charset val="204"/>
      </rPr>
      <t xml:space="preserve"> </t>
    </r>
    <r>
      <rPr>
        <i/>
        <sz val="10"/>
        <rFont val="Times New Roman"/>
        <family val="1"/>
        <charset val="204"/>
      </rPr>
      <t>coeficientul de rotaţie al datoriilor curente</t>
    </r>
  </si>
  <si>
    <t xml:space="preserve">Semnifică numărul zilelor în decursul cărora pot fi achitate datoriile curente ale întreprinderii. </t>
  </si>
  <si>
    <t>INDICATORI DE PROFITABILITATE</t>
  </si>
  <si>
    <t>EBITDA</t>
  </si>
  <si>
    <t>Profit net + Cheltuieli cu dobânda + Cheltuieli cu impozitele + Cheltuielile cu amortizarea</t>
  </si>
  <si>
    <t>Rentabilitatea veniturilor din vînzări</t>
  </si>
  <si>
    <r>
      <t>Profit brut (pierdere brută)/</t>
    </r>
    <r>
      <rPr>
        <sz val="10"/>
        <rFont val="Times New Roman"/>
        <family val="1"/>
        <charset val="204"/>
      </rPr>
      <t xml:space="preserve"> </t>
    </r>
    <r>
      <rPr>
        <i/>
        <sz val="10"/>
        <rFont val="Times New Roman"/>
        <family val="1"/>
        <charset val="204"/>
      </rPr>
      <t>Venituri din vînzări*100%</t>
    </r>
  </si>
  <si>
    <t>Valoarea recomandată 20%</t>
  </si>
  <si>
    <r>
      <t xml:space="preserve">Indicatorul semnifică capacitatea întreprinderii de a genera suficiente venituri din vânzări pentru acoperirea necesităților de administrare a întreprinderii. 
</t>
    </r>
    <r>
      <rPr>
        <b/>
        <sz val="10"/>
        <rFont val="Times New Roman"/>
        <family val="1"/>
        <charset val="204"/>
      </rPr>
      <t>Valoarea recomandată 20%</t>
    </r>
  </si>
  <si>
    <t>Rata rentabilităţii generale (resurselor consumate)</t>
  </si>
  <si>
    <t>(Profit net / Total cheltuieli)*100%</t>
  </si>
  <si>
    <t>Rata resurselor consumate.</t>
  </si>
  <si>
    <t>Rentabilitatea activelor (economică)</t>
  </si>
  <si>
    <r>
      <t>Profit net /(pierdere netă) a perioadei de gestiune)</t>
    </r>
    <r>
      <rPr>
        <sz val="10"/>
        <rFont val="Times New Roman"/>
        <family val="1"/>
        <charset val="204"/>
      </rPr>
      <t xml:space="preserve"> </t>
    </r>
    <r>
      <rPr>
        <i/>
        <sz val="10"/>
        <rFont val="Times New Roman"/>
        <family val="1"/>
        <charset val="204"/>
      </rPr>
      <t>/</t>
    </r>
    <r>
      <rPr>
        <sz val="10"/>
        <rFont val="Times New Roman"/>
        <family val="1"/>
        <charset val="204"/>
      </rPr>
      <t xml:space="preserve"> </t>
    </r>
    <r>
      <rPr>
        <i/>
        <sz val="10"/>
        <rFont val="Times New Roman"/>
        <family val="1"/>
        <charset val="204"/>
      </rPr>
      <t>Valoarea activelor totale*100%</t>
    </r>
  </si>
  <si>
    <t>Reflectă valoarea profitului net obținut din utilizarea activelor întrprinderii.</t>
  </si>
  <si>
    <t>Rentabilitatea capitalului propriu (financiară)</t>
  </si>
  <si>
    <r>
      <t>Profit net (pierdere netă) al perioadei de gestiune/</t>
    </r>
    <r>
      <rPr>
        <sz val="10"/>
        <rFont val="Times New Roman"/>
        <family val="1"/>
        <charset val="204"/>
      </rPr>
      <t xml:space="preserve"> Capital propriu</t>
    </r>
    <r>
      <rPr>
        <i/>
        <sz val="10"/>
        <rFont val="Times New Roman"/>
        <family val="1"/>
        <charset val="204"/>
      </rPr>
      <t>*100%</t>
    </r>
  </si>
  <si>
    <t>Reflectă eficiența capitalului propriu</t>
  </si>
  <si>
    <t>Câștigul salarial mediu lunar pe întreprindere</t>
  </si>
  <si>
    <r>
      <t xml:space="preserve">Productivitatea muncii </t>
    </r>
    <r>
      <rPr>
        <i/>
        <sz val="10"/>
        <rFont val="Times New Roman"/>
        <family val="1"/>
        <charset val="204"/>
      </rPr>
      <t>(în baza venitului din vânzări)</t>
    </r>
  </si>
  <si>
    <t>Vânzări nete / număr de angajați cu normă deplină</t>
  </si>
  <si>
    <r>
      <t>Productivitatea muncii (</t>
    </r>
    <r>
      <rPr>
        <i/>
        <sz val="9"/>
        <rFont val="Times New Roman"/>
        <family val="1"/>
        <charset val="204"/>
      </rPr>
      <t>în baza valorii producției fabricate</t>
    </r>
    <r>
      <rPr>
        <sz val="9"/>
        <rFont val="Times New Roman"/>
        <family val="1"/>
        <charset val="204"/>
      </rPr>
      <t>)</t>
    </r>
  </si>
  <si>
    <t>Valoarea producției fabricate / număr de angajați cu normă deplină</t>
  </si>
  <si>
    <t>Sector</t>
  </si>
  <si>
    <t>Castigul salarial mediu lunar pe ramură</t>
  </si>
  <si>
    <t>Scor</t>
  </si>
  <si>
    <t>Scor maxim</t>
  </si>
  <si>
    <t>Venituri din vânzări (cifra de afaceri)</t>
  </si>
  <si>
    <t>În creștere cu peste 5%</t>
  </si>
  <si>
    <t>Stabil (+/- 5%)</t>
  </si>
  <si>
    <t>În descreștere cu peste 5%</t>
  </si>
  <si>
    <t>Alte venituri operaționale, lei</t>
  </si>
  <si>
    <t>Profit/ pierderi din activitatea operațională, lei</t>
  </si>
  <si>
    <t>Pozitiv și în creștere</t>
  </si>
  <si>
    <t>Pozitiv stabil</t>
  </si>
  <si>
    <t>Negativ</t>
  </si>
  <si>
    <t>Rezultatul din alte activități, lei</t>
  </si>
  <si>
    <t>Profit / pierdere netă</t>
  </si>
  <si>
    <t>Active totale</t>
  </si>
  <si>
    <t>Capital propriu</t>
  </si>
  <si>
    <t>Datorii totale</t>
  </si>
  <si>
    <t>%</t>
  </si>
  <si>
    <t>≥ 50%</t>
  </si>
  <si>
    <t>30–49%</t>
  </si>
  <si>
    <t>&lt; 30%</t>
  </si>
  <si>
    <t>≥ 2,0</t>
  </si>
  <si>
    <t>1,4–1,99</t>
  </si>
  <si>
    <t>&lt; 1,4</t>
  </si>
  <si>
    <t>Gradul de îndatorare generală (Datorii totale / Capital propriu)</t>
  </si>
  <si>
    <t>&lt;=1</t>
  </si>
  <si>
    <t>1,0–8,0</t>
  </si>
  <si>
    <t>&gt; 8</t>
  </si>
  <si>
    <t>&lt; 0,7</t>
  </si>
  <si>
    <t>0,7–1,0</t>
  </si>
  <si>
    <t>&gt; 1,0</t>
  </si>
  <si>
    <t>1,0–2,0</t>
  </si>
  <si>
    <t>&gt; 2,0</t>
  </si>
  <si>
    <t>&lt; 1,0</t>
  </si>
  <si>
    <t>Raportul dintre durata de colectare a creanțelor și perioada de achitare a datoriilor curente</t>
  </si>
  <si>
    <t>&lt;1</t>
  </si>
  <si>
    <t>&gt;1</t>
  </si>
  <si>
    <t>≥ 20%</t>
  </si>
  <si>
    <t>5–19%</t>
  </si>
  <si>
    <t>&lt; 5% sau negativ</t>
  </si>
  <si>
    <t>≥ 10%</t>
  </si>
  <si>
    <t>5–9%</t>
  </si>
  <si>
    <t>Numărul de salariați</t>
  </si>
  <si>
    <t>În descreștere</t>
  </si>
  <si>
    <t>Mai mare decât salariul pe ramură</t>
  </si>
  <si>
    <t>Până la10% inferior nivelului pe ramură</t>
  </si>
  <si>
    <t>Cu mai mult de 10% inferior nivelului pe ramună</t>
  </si>
  <si>
    <t>Interpretarea scorului total</t>
  </si>
  <si>
    <t>Performanță foarte bună</t>
  </si>
  <si>
    <t>80-100</t>
  </si>
  <si>
    <t>Performanță bună</t>
  </si>
  <si>
    <t>60-79</t>
  </si>
  <si>
    <t>Performanță medie</t>
  </si>
  <si>
    <t>40-59</t>
  </si>
  <si>
    <t>Performanță slabă</t>
  </si>
  <si>
    <t>&lt;40</t>
  </si>
  <si>
    <t>Rata activelor imobilizate, coef.</t>
  </si>
  <si>
    <t>Creștere anul 2029 / 2025, %</t>
  </si>
  <si>
    <t>A.</t>
  </si>
  <si>
    <t>ACTIVE IMOBILIZATE</t>
  </si>
  <si>
    <t>1. Imobilizări necorporale în curs de execuție</t>
  </si>
  <si>
    <t>2. Imobilizări necorporale în exploatare, total</t>
  </si>
  <si>
    <t>din care:</t>
  </si>
  <si>
    <t>2.1. concesiuni, licențe și mărci</t>
  </si>
  <si>
    <t>2.2. drepturi de autor și titluri de protecție</t>
  </si>
  <si>
    <t>2.3. programe informatice</t>
  </si>
  <si>
    <t>2.4. alte imobilizări necorporale</t>
  </si>
  <si>
    <t>3. Fond comercial</t>
  </si>
  <si>
    <t>4. Avansuri acordate pentru imobilizări necorporale</t>
  </si>
  <si>
    <r>
      <t xml:space="preserve">Total imobilizări necorporale </t>
    </r>
    <r>
      <rPr>
        <sz val="11"/>
        <rFont val="Times New Roman"/>
        <family val="1"/>
        <charset val="204"/>
      </rPr>
      <t>(rd.010 + rd.020 + rd.030 + rd.040)</t>
    </r>
  </si>
  <si>
    <t>1. Imobilizări corporale în curs de execuție</t>
  </si>
  <si>
    <t>2. Terenuri</t>
  </si>
  <si>
    <t>3. Mijloace fixe, total</t>
  </si>
  <si>
    <t>3.1. clădiri</t>
  </si>
  <si>
    <t>3.2. construcții speciale</t>
  </si>
  <si>
    <t>3.3. mașini, utilaje și instalații tehnice</t>
  </si>
  <si>
    <t>3.4. mijloace de transport</t>
  </si>
  <si>
    <t>3.5. inventar și mobilier</t>
  </si>
  <si>
    <t>3.6. alte mijloace fixe</t>
  </si>
  <si>
    <t>4. Resurse minerale</t>
  </si>
  <si>
    <t>5. Active biologice imobilizate</t>
  </si>
  <si>
    <t>6. Investiții imobiliare</t>
  </si>
  <si>
    <t>7. Avansuri acordate pentru imobilizări corporale</t>
  </si>
  <si>
    <r>
      <t xml:space="preserve">Total imobilizări corporale </t>
    </r>
    <r>
      <rPr>
        <sz val="11"/>
        <rFont val="Times New Roman"/>
        <family val="1"/>
        <charset val="204"/>
      </rPr>
      <t>(rd.060 + rd.070 + rd.080 + rd.090 + rd.100 + rd.110 + rd.120)</t>
    </r>
  </si>
  <si>
    <t>1. Investiții financiare pe termen lung în părți neafiliate</t>
  </si>
  <si>
    <t>2. Investiții financiare pe termen lung în părți afiliate, total</t>
  </si>
  <si>
    <t>2.1. acțiuni și cote de participație deținute în părțile afiliate</t>
  </si>
  <si>
    <t>2.2. împrumuturi acordate părților afiliate</t>
  </si>
  <si>
    <t>2.3. împrumuturi acordate aferente intereselor de participare</t>
  </si>
  <si>
    <t>2.4. alte investiții financiare</t>
  </si>
  <si>
    <r>
      <t xml:space="preserve">Total investiții financiare pe termen lung </t>
    </r>
    <r>
      <rPr>
        <sz val="11"/>
        <rFont val="Times New Roman"/>
        <family val="1"/>
        <charset val="204"/>
      </rPr>
      <t>(rd.140 + rd.150)</t>
    </r>
  </si>
  <si>
    <t>IV. Creanțe pe termen lung și alte active imobilizate</t>
  </si>
  <si>
    <t>1. Creanțe comerciale pe termen lung</t>
  </si>
  <si>
    <t>2. Creanțe ale părților afiliate pe termen lung</t>
  </si>
  <si>
    <t>inclusiv: creanțe aferente intereselor de participare</t>
  </si>
  <si>
    <t>3. Alte creanțe pe termen lung</t>
  </si>
  <si>
    <t>4. Cheltuieli anticipate pe termen lung</t>
  </si>
  <si>
    <t>5. Alte active imobilizate</t>
  </si>
  <si>
    <r>
      <t xml:space="preserve">Total creanțe pe termen lung și alte active imobilizate </t>
    </r>
    <r>
      <rPr>
        <sz val="11"/>
        <rFont val="Times New Roman"/>
        <family val="1"/>
        <charset val="204"/>
      </rPr>
      <t>(rd.170 + rd.180 + rd.190 + rd.200 + rd.210)</t>
    </r>
  </si>
  <si>
    <r>
      <t xml:space="preserve">TOTAL ACTIVE IMOBILIZATE </t>
    </r>
    <r>
      <rPr>
        <sz val="11"/>
        <rFont val="Times New Roman"/>
        <family val="1"/>
        <charset val="204"/>
      </rPr>
      <t>(rd.050 + rd.130 + rd.160 + rd.220)</t>
    </r>
  </si>
  <si>
    <t>B.</t>
  </si>
  <si>
    <t>ACTIVE CIRCULANTE</t>
  </si>
  <si>
    <t>1. Materiale și obiecte de mică valoare și scurtă durată</t>
  </si>
  <si>
    <t>2. Active biologice circulante</t>
  </si>
  <si>
    <t>2. Producția în curs de execuție</t>
  </si>
  <si>
    <t>3. Produse și mărfuri</t>
  </si>
  <si>
    <t>4. Avansuri acordate pentru stocuri</t>
  </si>
  <si>
    <r>
      <t xml:space="preserve">Total stocuri </t>
    </r>
    <r>
      <rPr>
        <sz val="11"/>
        <rFont val="Times New Roman"/>
        <family val="1"/>
        <charset val="204"/>
      </rPr>
      <t>(rd.240 + rd.250 + rd.260 + rd.270 + rd.280)</t>
    </r>
  </si>
  <si>
    <t>II. Creanțe curente și alte active circulante</t>
  </si>
  <si>
    <t>1. Creanțe comerciale curente</t>
  </si>
  <si>
    <t>2. Creanțe ale părților afiliate curente</t>
  </si>
  <si>
    <t>3. Creanțe ale bugetului</t>
  </si>
  <si>
    <t>4. Creanțele ale personalului</t>
  </si>
  <si>
    <t>5. Alte creanțe curente</t>
  </si>
  <si>
    <t>6. Cheltuieli anticipate curente</t>
  </si>
  <si>
    <t>7. Alte active circulante</t>
  </si>
  <si>
    <r>
      <t xml:space="preserve">Total creanțe curente și alte active circulante </t>
    </r>
    <r>
      <rPr>
        <sz val="11"/>
        <rFont val="Times New Roman"/>
        <family val="1"/>
        <charset val="204"/>
      </rPr>
      <t>(rd.300 + rd.310 + rd.320 + rd.330 + rd.340 + rd.350 + rd.360)</t>
    </r>
  </si>
  <si>
    <t>III. Investiții financiare curente</t>
  </si>
  <si>
    <t>1. Investiții financiare curente în părți neafiliate</t>
  </si>
  <si>
    <t>2. Investiții financiare curente în părți afiliate, total</t>
  </si>
  <si>
    <t>2.4. alte investiții financiare în părți afiliate</t>
  </si>
  <si>
    <r>
      <t xml:space="preserve">Total investiții financiare curente </t>
    </r>
    <r>
      <rPr>
        <sz val="11"/>
        <rFont val="Times New Roman"/>
        <family val="1"/>
        <charset val="204"/>
      </rPr>
      <t>(rd.380 + rd.390)</t>
    </r>
  </si>
  <si>
    <t>IV. Numerar și documente bănești</t>
  </si>
  <si>
    <r>
      <t xml:space="preserve">TOTAL ACTIVE CIRCULANTE </t>
    </r>
    <r>
      <rPr>
        <sz val="11"/>
        <rFont val="Times New Roman"/>
        <family val="1"/>
        <charset val="204"/>
      </rPr>
      <t>(rd.290 + rd.370 + rd.400 + rd.410)</t>
    </r>
  </si>
  <si>
    <r>
      <t xml:space="preserve">TOTAL ACTIVE </t>
    </r>
    <r>
      <rPr>
        <sz val="11"/>
        <rFont val="Times New Roman"/>
        <family val="1"/>
        <charset val="204"/>
      </rPr>
      <t>(rd.230 + rd.420)</t>
    </r>
  </si>
  <si>
    <t>C.</t>
  </si>
  <si>
    <t>CAPITAL PROPRIU</t>
  </si>
  <si>
    <t>1. Capital social</t>
  </si>
  <si>
    <t>2. Capital nevărsat</t>
  </si>
  <si>
    <t>3. Capital neînregistrat</t>
  </si>
  <si>
    <t>4. Capital retras</t>
  </si>
  <si>
    <t>5. Patrimoniul primit de la stat cu drept de proprietate</t>
  </si>
  <si>
    <r>
      <t xml:space="preserve">Total capital social și neînregistrat </t>
    </r>
    <r>
      <rPr>
        <sz val="11"/>
        <rFont val="Times New Roman"/>
        <family val="1"/>
        <charset val="204"/>
      </rPr>
      <t>(rd.440 + rd.450 + rd.460 + rd.470+ rd.480)</t>
    </r>
  </si>
  <si>
    <t>1. Capital de rezervă</t>
  </si>
  <si>
    <t>2. Rezerve statutare</t>
  </si>
  <si>
    <t>3. Alte rezerve</t>
  </si>
  <si>
    <r>
      <t xml:space="preserve">Total rezerve </t>
    </r>
    <r>
      <rPr>
        <sz val="11"/>
        <rFont val="Times New Roman"/>
        <family val="1"/>
        <charset val="204"/>
      </rPr>
      <t>(rd.510 + rd.520 + rd.530)</t>
    </r>
  </si>
  <si>
    <t>1. Corecții ale rezultatelor anilor precedenți</t>
  </si>
  <si>
    <t>2. Profit nerepartizat (pierdere neacoperită) al anilor precedenți</t>
  </si>
  <si>
    <t>3. Profit net (pierdere netă) al perioadei de gestiune</t>
  </si>
  <si>
    <t>4. Profit utilizat al perioadei de gestiune</t>
  </si>
  <si>
    <r>
      <t xml:space="preserve">Total profit (pierdere) </t>
    </r>
    <r>
      <rPr>
        <sz val="11"/>
        <rFont val="Times New Roman"/>
        <family val="1"/>
        <charset val="204"/>
      </rPr>
      <t>(rd.550 + rd.560 + rd.570 + rd.580)</t>
    </r>
  </si>
  <si>
    <r>
      <t xml:space="preserve">TOTAL CAPITAL PROPRIU </t>
    </r>
    <r>
      <rPr>
        <sz val="11"/>
        <rFont val="Times New Roman"/>
        <family val="1"/>
        <charset val="204"/>
      </rPr>
      <t>(rd.490+rd.500+rd.540+ rd.590 + rd.600 + rd.610)</t>
    </r>
  </si>
  <si>
    <t>D.</t>
  </si>
  <si>
    <t>DATORII PE TERMEN LUNG</t>
  </si>
  <si>
    <t>1. Credite bancare pe termen lung</t>
  </si>
  <si>
    <t>2. Împrumuturi pe termen lung</t>
  </si>
  <si>
    <t>2.1. împrumuturi din emisiunea de obligațiuni</t>
  </si>
  <si>
    <t xml:space="preserve">inclusiv: </t>
  </si>
  <si>
    <t>împrumuturi din emisiunea de obligațiuni convertibile</t>
  </si>
  <si>
    <t>2.2. alte împrumuturi pe termen lung</t>
  </si>
  <si>
    <t>3. Datorii comerciale pe termen lung</t>
  </si>
  <si>
    <t>4. Datorii față de părțile afiliate pe termen lung</t>
  </si>
  <si>
    <t>inclusiv: datorii aferente intereselor de participare</t>
  </si>
  <si>
    <t>5. Avansuri primite pe termen lung</t>
  </si>
  <si>
    <t>6. Venituri anticipate pe termen lung</t>
  </si>
  <si>
    <t>7. Alte datorii pe termen lung</t>
  </si>
  <si>
    <r>
      <t xml:space="preserve">TOTAL DATORII PE TERMEN LUNG </t>
    </r>
    <r>
      <rPr>
        <sz val="11"/>
        <rFont val="Times New Roman"/>
        <family val="1"/>
        <charset val="204"/>
      </rPr>
      <t>(rd.630+rd.640+rd.650+rd.660+rd.670+rd.680+rd.690)</t>
    </r>
  </si>
  <si>
    <t>E.</t>
  </si>
  <si>
    <t>DATORII CURENTE</t>
  </si>
  <si>
    <t>1. Credite bancare pe termen scurt</t>
  </si>
  <si>
    <t>2. Împrumuturi pe termen scurt, total</t>
  </si>
  <si>
    <t>inclusiv: împrumuturi din emisiunea de obligațiuni convertibile</t>
  </si>
  <si>
    <t>2.2. alte împrumuturi pe termen scurt</t>
  </si>
  <si>
    <t>3. Datorii comerciale curente</t>
  </si>
  <si>
    <t>4. Datorii față de părțile afiliate curente</t>
  </si>
  <si>
    <t>5. Avansuri primite curente</t>
  </si>
  <si>
    <t>6. Datorii față de personal</t>
  </si>
  <si>
    <t>7. Datorii privind asigurările sociale și medicale</t>
  </si>
  <si>
    <t>8. Datorii față de buget</t>
  </si>
  <si>
    <t>9. Datorii față de proprietari</t>
  </si>
  <si>
    <t>10. Venituri anticipate curente</t>
  </si>
  <si>
    <t>11. Alte datorii curente</t>
  </si>
  <si>
    <r>
      <t xml:space="preserve">TOTAL DATORII CURENTE </t>
    </r>
    <r>
      <rPr>
        <sz val="11"/>
        <rFont val="Times New Roman"/>
        <family val="1"/>
        <charset val="204"/>
      </rPr>
      <t>(rd.710 + rd.720 + rd.730 + rd.740 + rd.750 + rd.760 + rd.770 + rd.780 + rd.790 + rd.800 + rd.810)</t>
    </r>
  </si>
  <si>
    <t>F.</t>
  </si>
  <si>
    <t>PROVIZIOANE</t>
  </si>
  <si>
    <t>1. Provizioane pentru beneficiile angajaților</t>
  </si>
  <si>
    <t>2. Provizioane pentru garanții acordate cumpărătorilor/clienților</t>
  </si>
  <si>
    <t>3. Provizioane pentru impozite</t>
  </si>
  <si>
    <t>4. Alte provizioane</t>
  </si>
  <si>
    <r>
      <t xml:space="preserve">TOTAL PROVIZIOANE </t>
    </r>
    <r>
      <rPr>
        <sz val="11"/>
        <rFont val="Times New Roman"/>
        <family val="1"/>
        <charset val="204"/>
      </rPr>
      <t>(rd.830 + rd.840 + rd.850 + rd.860)</t>
    </r>
  </si>
  <si>
    <r>
      <t xml:space="preserve">TOTAL PASIVE </t>
    </r>
    <r>
      <rPr>
        <sz val="11"/>
        <rFont val="Times New Roman"/>
        <family val="1"/>
        <charset val="204"/>
      </rPr>
      <t>(rd.620+rd.700+ rd.820 + rd.870)</t>
    </r>
  </si>
  <si>
    <t>Venituri din vînzări, total</t>
  </si>
  <si>
    <t>venituri din vînzarea produselor și mărfurilor</t>
  </si>
  <si>
    <t>011</t>
  </si>
  <si>
    <t>venituri din prestarea serviciilor și executarea lucrărilor</t>
  </si>
  <si>
    <t>012</t>
  </si>
  <si>
    <t>venituri din contracte de construcție</t>
  </si>
  <si>
    <t>013</t>
  </si>
  <si>
    <t>venituri din contracte de leasing</t>
  </si>
  <si>
    <t>014</t>
  </si>
  <si>
    <t>venituri din contracte de microfinanţare</t>
  </si>
  <si>
    <t>015</t>
  </si>
  <si>
    <t>alte venituri din vînzări</t>
  </si>
  <si>
    <t>016</t>
  </si>
  <si>
    <t>Costul vînzărilor, total</t>
  </si>
  <si>
    <t>din care</t>
  </si>
  <si>
    <t>valoarea contabilă a produselor și mărfurilor vîndute</t>
  </si>
  <si>
    <t>021</t>
  </si>
  <si>
    <t>costul serviciilor prestate și lucrărilor executate terților</t>
  </si>
  <si>
    <t>022</t>
  </si>
  <si>
    <t>costuri aferente contractelor de construcție</t>
  </si>
  <si>
    <t>023</t>
  </si>
  <si>
    <t>costuri aferente contractelor de leasing</t>
  </si>
  <si>
    <t>024</t>
  </si>
  <si>
    <t>costuri aferente contractelor de microfinanţare</t>
  </si>
  <si>
    <t>025</t>
  </si>
  <si>
    <t>alte costuri aferente vînzărilor</t>
  </si>
  <si>
    <t>026</t>
  </si>
  <si>
    <r>
      <t>Profit brut (pierdere brută)</t>
    </r>
    <r>
      <rPr>
        <sz val="11"/>
        <rFont val="Times New Roman"/>
        <family val="1"/>
        <charset val="204"/>
      </rPr>
      <t xml:space="preserve"> (rd.010 – rd.020)</t>
    </r>
  </si>
  <si>
    <t>Alte venituri din activitatea operațională</t>
  </si>
  <si>
    <t>Cheltuieli de distribuire</t>
  </si>
  <si>
    <t>Cheltuieli administrative</t>
  </si>
  <si>
    <t>Alte cheltuieli din activitatea operațională</t>
  </si>
  <si>
    <r>
      <t xml:space="preserve">Rezultatul din activitatea operațională: profit (pierdere) </t>
    </r>
    <r>
      <rPr>
        <sz val="11"/>
        <rFont val="Times New Roman"/>
        <family val="1"/>
        <charset val="204"/>
      </rPr>
      <t>(rd.030 + rd.040 – rd.050 – rd.060 – rd.070)</t>
    </r>
  </si>
  <si>
    <t>Venituri financiare, total</t>
  </si>
  <si>
    <t>venituri din interese de participare</t>
  </si>
  <si>
    <t>091</t>
  </si>
  <si>
    <t>inclusiv: veniturile obținute de la părțile afiliate</t>
  </si>
  <si>
    <t>092</t>
  </si>
  <si>
    <t>venituri din dobînzi:</t>
  </si>
  <si>
    <t>093</t>
  </si>
  <si>
    <t>094</t>
  </si>
  <si>
    <t>venituri din alte investiții financiare pe termen lung</t>
  </si>
  <si>
    <t>095</t>
  </si>
  <si>
    <t>096</t>
  </si>
  <si>
    <t>venituri aferente ajustărilor de valoare privind investițiile financiare pe termen lung și curente</t>
  </si>
  <si>
    <t>097</t>
  </si>
  <si>
    <t>venituri din ieșirea investițiilor financiare</t>
  </si>
  <si>
    <t>098</t>
  </si>
  <si>
    <t>venituri aferente diferențelor de curs valutar și de sumă</t>
  </si>
  <si>
    <t>099</t>
  </si>
  <si>
    <t>Cheltuieli financiare, total</t>
  </si>
  <si>
    <t>cheltuieli privind dobînzile</t>
  </si>
  <si>
    <t>inclusiv: cheltuielile aferente părților afiliate</t>
  </si>
  <si>
    <t>cheltuieli aferente ajustărilor de valoare privind investițiile financiare pe termen lung și curente</t>
  </si>
  <si>
    <t>cheltuieli aferente ieșirii investițiilor financiare</t>
  </si>
  <si>
    <t>cheltuieli aferente diferențelor de curs valutar și de sumă</t>
  </si>
  <si>
    <r>
      <t xml:space="preserve">Rezultatul: profit (pierdere) financiar(ă) </t>
    </r>
    <r>
      <rPr>
        <sz val="11"/>
        <rFont val="Times New Roman"/>
        <family val="1"/>
        <charset val="204"/>
      </rPr>
      <t>(rd.090 – rd.100)</t>
    </r>
  </si>
  <si>
    <t>Venituri cu active imobilizate și excepționale</t>
  </si>
  <si>
    <t>Cheltuieli cu active imobilizate și excepționale</t>
  </si>
  <si>
    <t>Rezultatul din operațiuni cu active imobilizate și excepționale: profit (pierdere) (rd.120 -rd.130)</t>
  </si>
  <si>
    <r>
      <t xml:space="preserve">Rezultatul din alte activități: profit (pierdere) </t>
    </r>
    <r>
      <rPr>
        <sz val="11"/>
        <rFont val="Times New Roman"/>
        <family val="1"/>
        <charset val="204"/>
      </rPr>
      <t>(rd.110 +rd.140)</t>
    </r>
  </si>
  <si>
    <r>
      <t xml:space="preserve">Profit (pierdere) pînă la impozitare </t>
    </r>
    <r>
      <rPr>
        <sz val="11"/>
        <rFont val="Times New Roman"/>
        <family val="1"/>
        <charset val="204"/>
      </rPr>
      <t>(rd.080 + rd.150)</t>
    </r>
  </si>
  <si>
    <t>Cheltuieli privind impozitul pe venit</t>
  </si>
  <si>
    <r>
      <t xml:space="preserve">Profit net (pierdere netă) al perioadei de gestiune </t>
    </r>
    <r>
      <rPr>
        <sz val="11"/>
        <rFont val="Times New Roman"/>
        <family val="1"/>
        <charset val="204"/>
      </rPr>
      <t>(rd.160 – rd.170)</t>
    </r>
  </si>
  <si>
    <t>SITUAŢIA FLUXURILOR DE NUMERAR</t>
  </si>
  <si>
    <t>Fluxuri de numerar din activitatea operațională</t>
  </si>
  <si>
    <t>Încasări din vînzări</t>
  </si>
  <si>
    <t>Plăți pentru stocuri și servicii procurate</t>
  </si>
  <si>
    <t>Plăți către angajați și organe de asigurare socială și medicală</t>
  </si>
  <si>
    <t>Dobînzi plătite</t>
  </si>
  <si>
    <t>Plata impozitului pe venit</t>
  </si>
  <si>
    <t>Alte încasări</t>
  </si>
  <si>
    <t>Alte plăți</t>
  </si>
  <si>
    <r>
      <t xml:space="preserve">Fluxul net de numerar din activitatea operațională </t>
    </r>
    <r>
      <rPr>
        <sz val="11"/>
        <rFont val="Times New Roman"/>
        <family val="1"/>
        <charset val="204"/>
      </rPr>
      <t>(rd.010 – rd.020 – rd.030 – rd.040 – rd.050 + rd.060 – rd.070 )</t>
    </r>
  </si>
  <si>
    <t>Fluxuri de numerar din activitatea de investiții</t>
  </si>
  <si>
    <t>Încasări din vînzarea activelor imobilizate</t>
  </si>
  <si>
    <t>Plăți aferente intrărilor de active imobilizate</t>
  </si>
  <si>
    <t>Dobînzi încasate</t>
  </si>
  <si>
    <t>Dividende încasate</t>
  </si>
  <si>
    <t>inclusiv: dividende încasate din străinătate</t>
  </si>
  <si>
    <t>Alte încasări (plăți)</t>
  </si>
  <si>
    <r>
      <t>Fluxul net de numerar din activitatea de investiții</t>
    </r>
    <r>
      <rPr>
        <sz val="11"/>
        <rFont val="Times New Roman"/>
        <family val="1"/>
        <charset val="204"/>
      </rPr>
      <t xml:space="preserve"> (rd.090 – rd.100 + rd.110 + rd.120 ± rd.130)</t>
    </r>
  </si>
  <si>
    <t>Fluxuri de numerar din activitatea financiară</t>
  </si>
  <si>
    <t>Încasări sub formă de credite și împrumuturi</t>
  </si>
  <si>
    <t>Plăți aferente rambursării creditelor și împrumuturilor</t>
  </si>
  <si>
    <t>Dividende plătite</t>
  </si>
  <si>
    <t>inclusiv: dividende plătite nerezidenților</t>
  </si>
  <si>
    <t>Încasări din operațiuni de capital</t>
  </si>
  <si>
    <r>
      <t>Fluxul net de numerar din activitatea financiară</t>
    </r>
    <r>
      <rPr>
        <sz val="11"/>
        <rFont val="Times New Roman"/>
        <family val="1"/>
        <charset val="204"/>
      </rPr>
      <t xml:space="preserve"> (rd.150 – rd.160 – rd.170 + rd.180 ± rd.190)</t>
    </r>
  </si>
  <si>
    <r>
      <t xml:space="preserve">Fluxul net de numerar total </t>
    </r>
    <r>
      <rPr>
        <sz val="11"/>
        <rFont val="Times New Roman"/>
        <family val="1"/>
        <charset val="204"/>
      </rPr>
      <t>(± rd.080 ± rd.140 ± rd.200)</t>
    </r>
  </si>
  <si>
    <t>Diferențe de curs valutar favorabile (nefavorabile)</t>
  </si>
  <si>
    <t>Sold de numerar la începutul perioadei de gestiune</t>
  </si>
  <si>
    <r>
      <t xml:space="preserve">Sold de numerar la sfîrşitul perioadei de gestiune </t>
    </r>
    <r>
      <rPr>
        <sz val="11"/>
        <rFont val="Times New Roman"/>
        <family val="1"/>
        <charset val="204"/>
      </rPr>
      <t>(± rd.210 ± rd.220 + rd.230)</t>
    </r>
  </si>
  <si>
    <r>
      <t>SITUAŢIA MODIFICĂRILOR CAPITALULUI PROPRIU (</t>
    </r>
    <r>
      <rPr>
        <i/>
        <sz val="11"/>
        <color theme="1"/>
        <rFont val="Times New Roman"/>
        <family val="1"/>
        <charset val="204"/>
      </rPr>
      <t>pentru ultima perioadă de gestiune raportată la BNS</t>
    </r>
    <r>
      <rPr>
        <b/>
        <sz val="11"/>
        <color theme="1"/>
        <rFont val="Times New Roman"/>
        <family val="1"/>
        <charset val="204"/>
      </rPr>
      <t>)</t>
    </r>
  </si>
  <si>
    <t>Cod rd</t>
  </si>
  <si>
    <t>Sold la începutul perioadei  de gestiune</t>
  </si>
  <si>
    <t>Majorări</t>
  </si>
  <si>
    <t>Diminuări</t>
  </si>
  <si>
    <t>Sold la sfîrşitul perioadei de gestiune</t>
  </si>
  <si>
    <t>I</t>
  </si>
  <si>
    <t>Capital social şi suplimentar</t>
  </si>
  <si>
    <t>Capital social</t>
  </si>
  <si>
    <t>Capital suplimentar</t>
  </si>
  <si>
    <t>Capital nevărsat</t>
  </si>
  <si>
    <t>Capital neînregistrat</t>
  </si>
  <si>
    <t>Capital retras</t>
  </si>
  <si>
    <r>
      <t xml:space="preserve">Total capital social și neînregistrat 
</t>
    </r>
    <r>
      <rPr>
        <sz val="11"/>
        <color theme="1"/>
        <rFont val="Times New Roman"/>
        <family val="1"/>
        <charset val="204"/>
      </rPr>
      <t>(rd.010 + rd.020 + rd.030 + rd.040+ rd.050)</t>
    </r>
  </si>
  <si>
    <t>II</t>
  </si>
  <si>
    <t>Prime de capital</t>
  </si>
  <si>
    <t>III</t>
  </si>
  <si>
    <t>Rezerve</t>
  </si>
  <si>
    <t>Capital de rezervă</t>
  </si>
  <si>
    <t>Rezerve statutare</t>
  </si>
  <si>
    <t>Alte rezerve</t>
  </si>
  <si>
    <t>100</t>
  </si>
  <si>
    <r>
      <t xml:space="preserve">Total rezerve 
</t>
    </r>
    <r>
      <rPr>
        <sz val="11"/>
        <rFont val="Times New Roman"/>
        <family val="1"/>
        <charset val="204"/>
      </rPr>
      <t>(rd.080 + rd.090 + rd.100)</t>
    </r>
  </si>
  <si>
    <t>110</t>
  </si>
  <si>
    <t>IV</t>
  </si>
  <si>
    <t>Profit (pierdere neacoperită)</t>
  </si>
  <si>
    <t>Corecţii ale rezultatelor anilor precedenţi</t>
  </si>
  <si>
    <t>120</t>
  </si>
  <si>
    <t>Profit nerepartizat (pierdere neacoperită) al anilor precedenţi</t>
  </si>
  <si>
    <t>130</t>
  </si>
  <si>
    <t>Profit net (pierdere netă) al perioadei de gestiune</t>
  </si>
  <si>
    <t>140</t>
  </si>
  <si>
    <t>Profit utilizat al perioadei de gestiune</t>
  </si>
  <si>
    <t>150</t>
  </si>
  <si>
    <r>
      <t xml:space="preserve">Total profit (pierdere) 
</t>
    </r>
    <r>
      <rPr>
        <sz val="11"/>
        <color theme="1"/>
        <rFont val="Times New Roman"/>
        <family val="1"/>
        <charset val="204"/>
      </rPr>
      <t>(rd.120 + rd.130 + rd.140 + rd.150)</t>
    </r>
  </si>
  <si>
    <t>V</t>
  </si>
  <si>
    <t>Rezerve din reevaluare</t>
  </si>
  <si>
    <t>170</t>
  </si>
  <si>
    <t>VI</t>
  </si>
  <si>
    <t>Alte elemente de capital propriu</t>
  </si>
  <si>
    <t>180</t>
  </si>
  <si>
    <r>
      <t xml:space="preserve">Total capital propriu 
</t>
    </r>
    <r>
      <rPr>
        <sz val="11"/>
        <color theme="1"/>
        <rFont val="Times New Roman"/>
        <family val="1"/>
        <charset val="204"/>
      </rPr>
      <t>(rd.060 + rd.070 + rd.110 + rd.160 + rd.170 + rd.180)</t>
    </r>
  </si>
  <si>
    <t>190</t>
  </si>
  <si>
    <t>Nu se imprimă</t>
  </si>
  <si>
    <t>A0110 - Cultivarea plantelor din culturi nepermanente</t>
  </si>
  <si>
    <r>
      <t>Total active imobilizate/</t>
    </r>
    <r>
      <rPr>
        <sz val="9"/>
        <rFont val="Calibri Light"/>
        <family val="1"/>
        <charset val="204"/>
        <scheme val="major"/>
      </rPr>
      <t xml:space="preserve"> </t>
    </r>
    <r>
      <rPr>
        <i/>
        <sz val="9"/>
        <rFont val="Calibri Light"/>
        <family val="1"/>
        <charset val="204"/>
        <scheme val="major"/>
      </rPr>
      <t>Total active</t>
    </r>
  </si>
  <si>
    <r>
      <t>Total active circulante/</t>
    </r>
    <r>
      <rPr>
        <sz val="9"/>
        <rFont val="Calibri Light"/>
        <family val="1"/>
        <charset val="204"/>
        <scheme val="major"/>
      </rPr>
      <t xml:space="preserve"> </t>
    </r>
    <r>
      <rPr>
        <i/>
        <sz val="9"/>
        <rFont val="Calibri Light"/>
        <family val="1"/>
        <charset val="204"/>
        <scheme val="major"/>
      </rPr>
      <t>Total active</t>
    </r>
  </si>
  <si>
    <r>
      <t>Total creanţe /</t>
    </r>
    <r>
      <rPr>
        <sz val="9"/>
        <rFont val="Calibri Light"/>
        <family val="1"/>
        <charset val="204"/>
        <scheme val="major"/>
      </rPr>
      <t xml:space="preserve"> </t>
    </r>
    <r>
      <rPr>
        <i/>
        <sz val="9"/>
        <rFont val="Calibri Light"/>
        <family val="1"/>
        <charset val="204"/>
        <scheme val="major"/>
      </rPr>
      <t>Total active</t>
    </r>
  </si>
  <si>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9"/>
        <rFont val="Calibri Light"/>
        <family val="1"/>
        <charset val="204"/>
        <scheme val="major"/>
      </rPr>
      <t>Valoarea recomandată min. 33%</t>
    </r>
  </si>
  <si>
    <r>
      <t>(Total datorii</t>
    </r>
    <r>
      <rPr>
        <sz val="9"/>
        <rFont val="Calibri Light"/>
        <family val="1"/>
        <charset val="204"/>
        <scheme val="major"/>
      </rPr>
      <t xml:space="preserve"> </t>
    </r>
    <r>
      <rPr>
        <i/>
        <sz val="9"/>
        <rFont val="Calibri Light"/>
        <family val="1"/>
        <charset val="204"/>
        <scheme val="major"/>
      </rPr>
      <t>pe termen lung+Total datorii curente ) / Total pasive</t>
    </r>
  </si>
  <si>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9"/>
        <rFont val="Calibri Light"/>
        <family val="1"/>
        <charset val="204"/>
        <scheme val="major"/>
      </rPr>
      <t>Valoarea recomandată max. 67%</t>
    </r>
  </si>
  <si>
    <r>
      <t>Total datorii curente/</t>
    </r>
    <r>
      <rPr>
        <sz val="9"/>
        <rFont val="Calibri Light"/>
        <family val="1"/>
        <charset val="204"/>
        <scheme val="major"/>
      </rPr>
      <t xml:space="preserve"> </t>
    </r>
    <r>
      <rPr>
        <i/>
        <sz val="9"/>
        <rFont val="Calibri Light"/>
        <family val="1"/>
        <charset val="204"/>
        <scheme val="major"/>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</si>
  <si>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datorii  într-un  termen mai mic de un an.</t>
  </si>
  <si>
    <r>
      <t>Total active/</t>
    </r>
    <r>
      <rPr>
        <sz val="9"/>
        <rFont val="Calibri Light"/>
        <family val="1"/>
        <charset val="204"/>
        <scheme val="major"/>
      </rPr>
      <t xml:space="preserve"> </t>
    </r>
    <r>
      <rPr>
        <i/>
        <sz val="9"/>
        <rFont val="Calibri Light"/>
        <family val="1"/>
        <charset val="204"/>
        <scheme val="major"/>
      </rPr>
      <t>Total datorii</t>
    </r>
  </si>
  <si>
    <r>
      <t xml:space="preserve">Cuantifică riscul de incapacitate de plată a datoriilor la care este expusă întreprinderea. 
</t>
    </r>
    <r>
      <rPr>
        <b/>
        <sz val="9"/>
        <rFont val="Calibri Light"/>
        <family val="1"/>
        <charset val="204"/>
        <scheme val="major"/>
      </rPr>
      <t xml:space="preserve">Valoarea minimă se consideră 1,4 </t>
    </r>
  </si>
  <si>
    <r>
      <t>Gradul de îndatorare (</t>
    </r>
    <r>
      <rPr>
        <i/>
        <sz val="9"/>
        <rFont val="Calibri Light"/>
        <family val="1"/>
        <charset val="204"/>
        <scheme val="major"/>
      </rPr>
      <t>în baza de active</t>
    </r>
    <r>
      <rPr>
        <sz val="9"/>
        <rFont val="Calibri Light"/>
        <family val="1"/>
        <charset val="204"/>
        <scheme val="major"/>
      </rPr>
      <t>)</t>
    </r>
  </si>
  <si>
    <r>
      <t>Total datorii/</t>
    </r>
    <r>
      <rPr>
        <sz val="9"/>
        <rFont val="Calibri Light"/>
        <family val="1"/>
        <charset val="204"/>
        <scheme val="major"/>
      </rPr>
      <t xml:space="preserve"> </t>
    </r>
    <r>
      <rPr>
        <i/>
        <sz val="9"/>
        <rFont val="Calibri Light"/>
        <family val="1"/>
        <charset val="204"/>
        <scheme val="major"/>
      </rPr>
      <t>Total active</t>
    </r>
  </si>
  <si>
    <r>
      <t>Total datorii/</t>
    </r>
    <r>
      <rPr>
        <sz val="9"/>
        <rFont val="Calibri Light"/>
        <family val="1"/>
        <charset val="204"/>
        <scheme val="major"/>
      </rPr>
      <t xml:space="preserve"> </t>
    </r>
    <r>
      <rPr>
        <i/>
        <sz val="9"/>
        <rFont val="Calibri Light"/>
        <family val="1"/>
        <charset val="204"/>
        <scheme val="major"/>
      </rPr>
      <t>Total capital propriu</t>
    </r>
  </si>
  <si>
    <r>
      <t xml:space="preserve">Coeficientul reflectă suma mijloacelor atrase revenită la 1 leu capital propriu. Cu cât mărimea acestui coeficient este mai mare, cu atât mai riscantă este situaţia financiară a întreprinderii. 
</t>
    </r>
    <r>
      <rPr>
        <b/>
        <sz val="9"/>
        <rFont val="Calibri Light"/>
        <family val="1"/>
        <charset val="204"/>
        <scheme val="major"/>
      </rPr>
      <t>Punctul critic la aprecierea coeficientului de corelaţie este 8.</t>
    </r>
  </si>
  <si>
    <r>
      <t>Datorii financiare/</t>
    </r>
    <r>
      <rPr>
        <sz val="9"/>
        <rFont val="Calibri Light"/>
        <family val="1"/>
        <charset val="204"/>
        <scheme val="major"/>
      </rPr>
      <t xml:space="preserve"> Total c</t>
    </r>
    <r>
      <rPr>
        <i/>
        <sz val="9"/>
        <rFont val="Calibri Light"/>
        <family val="1"/>
        <charset val="204"/>
        <scheme val="major"/>
      </rPr>
      <t>apital propriu</t>
    </r>
  </si>
  <si>
    <r>
      <t xml:space="preserve">Coeficientul reflectă corelaţia între sursele împrumutate şi proprii. Cu cât mărimea acestui coeficient este mai mare, cu atât mai riscantă este situaţia financiară a întreprinderii. </t>
    </r>
    <r>
      <rPr>
        <i/>
        <sz val="9"/>
        <rFont val="Calibri Light"/>
        <family val="1"/>
        <charset val="204"/>
        <scheme val="major"/>
      </rPr>
      <t>(Nu se ia în calcul datoria către fondatori.)</t>
    </r>
    <r>
      <rPr>
        <sz val="9"/>
        <rFont val="Calibri Light"/>
        <family val="1"/>
        <charset val="204"/>
        <scheme val="major"/>
      </rPr>
      <t xml:space="preserve">
</t>
    </r>
    <r>
      <rPr>
        <b/>
        <sz val="9"/>
        <rFont val="Calibri Light"/>
        <family val="1"/>
        <charset val="204"/>
        <scheme val="major"/>
      </rPr>
      <t>Punctul critic la aprecierea coeficientului de corelaţie este 0,7.</t>
    </r>
  </si>
  <si>
    <r>
      <t>Total active circulante/</t>
    </r>
    <r>
      <rPr>
        <sz val="9"/>
        <rFont val="Calibri Light"/>
        <family val="1"/>
        <charset val="204"/>
        <scheme val="major"/>
      </rPr>
      <t xml:space="preserve"> </t>
    </r>
    <r>
      <rPr>
        <i/>
        <sz val="9"/>
        <rFont val="Calibri Light"/>
        <family val="1"/>
        <charset val="204"/>
        <scheme val="major"/>
      </rPr>
      <t>Total datorii curente</t>
    </r>
  </si>
  <si>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9"/>
        <rFont val="Calibri Light"/>
        <family val="1"/>
        <charset val="204"/>
        <scheme val="major"/>
      </rPr>
      <t>Mărimea lui trebuie să varieze între 1 şi 2.</t>
    </r>
  </si>
  <si>
    <r>
      <t xml:space="preserve">Reprezinta masura in care pot fi acoperite datoriile curente din activele curente lichide sau rapid lichide.
</t>
    </r>
    <r>
      <rPr>
        <b/>
        <sz val="9"/>
        <rFont val="Calibri Light"/>
        <family val="1"/>
        <charset val="204"/>
        <scheme val="major"/>
      </rPr>
      <t>Nivel minim 0,7 - 1,0</t>
    </r>
  </si>
  <si>
    <r>
      <t xml:space="preserve">Reprezinta masura in care pot fi acoperite datoriile totale exigibile din lichiditati si depozite la vedere. 
</t>
    </r>
    <r>
      <rPr>
        <b/>
        <sz val="9"/>
        <rFont val="Calibri Light"/>
        <family val="1"/>
        <charset val="204"/>
        <scheme val="major"/>
      </rPr>
      <t>Nivel minim 0,2</t>
    </r>
  </si>
  <si>
    <r>
      <t>Fluxul net de numerar din activitatea operaţională/</t>
    </r>
    <r>
      <rPr>
        <sz val="9"/>
        <rFont val="Calibri Light"/>
        <family val="1"/>
        <charset val="204"/>
        <scheme val="major"/>
      </rPr>
      <t xml:space="preserve"> </t>
    </r>
    <r>
      <rPr>
        <i/>
        <sz val="9"/>
        <rFont val="Calibri Light"/>
        <family val="1"/>
        <charset val="204"/>
        <scheme val="major"/>
      </rPr>
      <t>Total datorii pe termen lung+Total datorii curente</t>
    </r>
  </si>
  <si>
    <r>
      <t xml:space="preserve">Exprimă capacitatea întreprinderii de onora datoriile din disponibilul bănesc generat de activitatea operațională. </t>
    </r>
    <r>
      <rPr>
        <b/>
        <sz val="9"/>
        <rFont val="Calibri Light"/>
        <family val="1"/>
        <charset val="204"/>
        <scheme val="major"/>
      </rPr>
      <t>Nivel minim &gt; 0</t>
    </r>
  </si>
  <si>
    <t>Reprezintă partea din resursele financiare ce asigură finanţarea permanentă a activelor curente.Valoarea pozitivă  indică existenţa la întreprindere a unui excedent de lichidităţi  faţă de necesităţile pe termen scurt. Valoarea negativă indică existenţa unor dificultăţi financiare privind solvabilitatea şi echilibrul financiar al întreprinderii.</t>
  </si>
  <si>
    <r>
      <t>Venituri din vînzări/</t>
    </r>
    <r>
      <rPr>
        <sz val="9"/>
        <rFont val="Calibri Light"/>
        <family val="1"/>
        <charset val="204"/>
        <scheme val="major"/>
      </rPr>
      <t xml:space="preserve"> C</t>
    </r>
    <r>
      <rPr>
        <i/>
        <sz val="9"/>
        <rFont val="Calibri Light"/>
        <family val="1"/>
        <charset val="204"/>
        <scheme val="major"/>
      </rPr>
      <t>reanţe curente totale</t>
    </r>
  </si>
  <si>
    <r>
      <t>Creanţe curente</t>
    </r>
    <r>
      <rPr>
        <sz val="9"/>
        <rFont val="Calibri Light"/>
        <family val="1"/>
        <charset val="204"/>
        <scheme val="major"/>
      </rPr>
      <t xml:space="preserve"> х </t>
    </r>
    <r>
      <rPr>
        <i/>
        <sz val="9"/>
        <rFont val="Calibri Light"/>
        <family val="1"/>
        <charset val="204"/>
        <scheme val="major"/>
      </rPr>
      <t>365 zile/</t>
    </r>
    <r>
      <rPr>
        <sz val="9"/>
        <rFont val="Calibri Light"/>
        <family val="1"/>
        <charset val="204"/>
        <scheme val="major"/>
      </rPr>
      <t xml:space="preserve"> </t>
    </r>
    <r>
      <rPr>
        <i/>
        <sz val="9"/>
        <rFont val="Calibri Light"/>
        <family val="1"/>
        <charset val="204"/>
        <scheme val="major"/>
      </rPr>
      <t>Venituri din vînzări</t>
    </r>
  </si>
  <si>
    <r>
      <t>Numărul zilelor în perioada de gestiune(365)/</t>
    </r>
    <r>
      <rPr>
        <sz val="9"/>
        <rFont val="Calibri Light"/>
        <family val="1"/>
        <charset val="204"/>
        <scheme val="major"/>
      </rPr>
      <t xml:space="preserve"> </t>
    </r>
    <r>
      <rPr>
        <i/>
        <sz val="9"/>
        <rFont val="Calibri Light"/>
        <family val="1"/>
        <charset val="204"/>
        <scheme val="major"/>
      </rPr>
      <t>coeficientul de rotaţie al datoriilor curente</t>
    </r>
  </si>
  <si>
    <r>
      <t>Profit brut (pierdere brută)/</t>
    </r>
    <r>
      <rPr>
        <sz val="9"/>
        <rFont val="Calibri Light"/>
        <family val="1"/>
        <charset val="204"/>
        <scheme val="major"/>
      </rPr>
      <t xml:space="preserve"> </t>
    </r>
    <r>
      <rPr>
        <i/>
        <sz val="9"/>
        <rFont val="Calibri Light"/>
        <family val="1"/>
        <charset val="204"/>
        <scheme val="major"/>
      </rPr>
      <t>Venituri din vînzări*100%</t>
    </r>
  </si>
  <si>
    <r>
      <t xml:space="preserve">Indicatorul semnifică capacitatea întreprinderii de a genera suficiente venituri din vânzări pentru acoperirea necesităților de administrare a întreprinderii. 
</t>
    </r>
    <r>
      <rPr>
        <b/>
        <sz val="9"/>
        <rFont val="Calibri Light"/>
        <family val="1"/>
        <charset val="204"/>
        <scheme val="major"/>
      </rPr>
      <t>Valoarea recomandată 20%</t>
    </r>
  </si>
  <si>
    <t>Profit net /(pierdere netă) a perioadei de gestiune) / Valoarea activelor totale*100%</t>
  </si>
  <si>
    <t>Profit net (pierdere netă) al perioadei de gestiune/ Capital propriu*100%</t>
  </si>
  <si>
    <r>
      <t>Productivitatea muncii (</t>
    </r>
    <r>
      <rPr>
        <i/>
        <sz val="9"/>
        <rFont val="Calibri Light"/>
        <family val="1"/>
        <charset val="204"/>
        <scheme val="major"/>
      </rPr>
      <t>în baza venitului din vânzări</t>
    </r>
    <r>
      <rPr>
        <sz val="9"/>
        <rFont val="Calibri Light"/>
        <family val="1"/>
        <charset val="204"/>
        <scheme val="major"/>
      </rPr>
      <t>)</t>
    </r>
  </si>
  <si>
    <r>
      <t>Productivitatea muncii (</t>
    </r>
    <r>
      <rPr>
        <i/>
        <sz val="9"/>
        <rFont val="Calibri Light"/>
        <family val="1"/>
        <charset val="204"/>
        <scheme val="major"/>
      </rPr>
      <t>în baza valorii producției fabricate</t>
    </r>
    <r>
      <rPr>
        <sz val="9"/>
        <rFont val="Calibri Light"/>
        <family val="1"/>
        <charset val="204"/>
        <scheme val="major"/>
      </rPr>
      <t>)</t>
    </r>
  </si>
  <si>
    <t>Pentru asistență în completarea fișei, vă rugăm să contactați:
0 69 000 528 – coordonator MGF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</si>
</sst>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_ ;[Red]\-#,##0\ "/>
    <numFmt numFmtId="165" formatCode="#,##0.00_ ;[Red]\-#,##0.00\ "/>
    <numFmt numFmtId="166" formatCode="#,##0.0_ ;[Red]\-#,##0.0\ "/>
    <numFmt numFmtId="167" formatCode="0.0"/>
    <numFmt numFmtId="168" formatCode="0.0%"/>
  </numFmts>
  <fonts count="109" x14ac:knownFonts="1">
    <font>
      <sz val="11"/>
      <color theme="1"/>
      <name val="Calibri"/>
      <family val="2"/>
      <charset val="204"/>
      <scheme val="minor"/>
    </font>
    <font>
      <sz val="11"/>
      <color theme="1"/>
      <name val="Calibri"/>
      <family val="2"/>
      <charset val="238"/>
      <scheme val="minor"/>
    </font>
    <font>
      <sz val="11"/>
      <color theme="1"/>
      <name val="Calibri"/>
      <family val="2"/>
      <charset val="238"/>
      <scheme val="minor"/>
    </font>
    <font>
      <sz val="11"/>
      <color theme="1"/>
      <name val="Calibri"/>
      <family val="2"/>
      <charset val="204"/>
      <scheme val="minor"/>
    </font>
    <font>
      <sz val="8"/>
      <name val="Calibri"/>
      <family val="2"/>
      <charset val="204"/>
      <scheme val="minor"/>
    </font>
    <font>
      <sz val="11"/>
      <color theme="1"/>
      <name val="Calibri"/>
      <family val="2"/>
      <scheme val="minor"/>
    </font>
    <font>
      <sz val="10"/>
      <name val="Times New Roman"/>
      <family val="1"/>
      <charset val="204"/>
    </font>
    <font>
      <sz val="10"/>
      <name val="Times New Roman"/>
      <family val="1"/>
      <charset val="204"/>
    </font>
    <font>
      <u/>
      <sz val="10"/>
      <color theme="10"/>
      <name val="Times New Roman"/>
      <family val="1"/>
      <charset val="204"/>
    </font>
    <font>
      <sz val="11"/>
      <color rgb="FFFF0000"/>
      <name val="Calibri"/>
      <family val="2"/>
      <charset val="204"/>
      <scheme val="minor"/>
    </font>
    <font>
      <sz val="11"/>
      <name val="Calibri"/>
      <family val="2"/>
      <charset val="204"/>
      <scheme val="minor"/>
    </font>
    <font>
      <sz val="10"/>
      <color rgb="FFFF0000"/>
      <name val="Calibri"/>
      <family val="2"/>
      <charset val="204"/>
      <scheme val="minor"/>
    </font>
    <font>
      <b/>
      <sz val="11"/>
      <color theme="1"/>
      <name val="Calibri"/>
      <family val="2"/>
      <charset val="204"/>
      <scheme val="minor"/>
    </font>
    <font>
      <sz val="11"/>
      <color theme="0"/>
      <name val="Calibri"/>
      <family val="2"/>
      <charset val="204"/>
      <scheme val="minor"/>
    </font>
    <font>
      <sz val="14"/>
      <color theme="1"/>
      <name val="Calibri"/>
      <family val="2"/>
      <charset val="204"/>
      <scheme val="minor"/>
    </font>
    <font>
      <b/>
      <u/>
      <sz val="16"/>
      <color theme="1"/>
      <name val="Calibri"/>
      <family val="2"/>
      <charset val="204"/>
      <scheme val="minor"/>
    </font>
    <font>
      <b/>
      <sz val="14"/>
      <color theme="1"/>
      <name val="Calibri"/>
      <family val="2"/>
      <charset val="204"/>
      <scheme val="minor"/>
    </font>
    <font>
      <b/>
      <sz val="14"/>
      <name val="Calibri"/>
      <family val="2"/>
      <charset val="204"/>
      <scheme val="minor"/>
    </font>
    <font>
      <sz val="14"/>
      <color theme="8"/>
      <name val="Calibri"/>
      <family val="2"/>
      <charset val="204"/>
      <scheme val="minor"/>
    </font>
    <font>
      <b/>
      <sz val="11"/>
      <color rgb="FF000000"/>
      <name val="Calibri"/>
      <family val="2"/>
      <charset val="204"/>
      <scheme val="minor"/>
    </font>
    <font>
      <b/>
      <sz val="12"/>
      <name val="Calibri"/>
      <family val="2"/>
      <charset val="204"/>
      <scheme val="minor"/>
    </font>
    <font>
      <sz val="11"/>
      <color theme="8"/>
      <name val="Calibri"/>
      <family val="2"/>
      <charset val="204"/>
      <scheme val="minor"/>
    </font>
    <font>
      <sz val="14"/>
      <color rgb="FF000000"/>
      <name val="Calibri"/>
      <family val="2"/>
      <charset val="204"/>
      <scheme val="minor"/>
    </font>
    <font>
      <i/>
      <sz val="14"/>
      <color rgb="FF000000"/>
      <name val="Calibri"/>
      <family val="2"/>
      <charset val="204"/>
      <scheme val="minor"/>
    </font>
    <font>
      <i/>
      <sz val="14"/>
      <color theme="1"/>
      <name val="Calibri"/>
      <family val="2"/>
      <charset val="204"/>
      <scheme val="minor"/>
    </font>
    <font>
      <sz val="12"/>
      <color theme="1"/>
      <name val="Calibri"/>
      <family val="2"/>
      <charset val="204"/>
      <scheme val="minor"/>
    </font>
    <font>
      <b/>
      <sz val="12"/>
      <color rgb="FF000000"/>
      <name val="Calibri"/>
      <family val="2"/>
      <charset val="204"/>
      <scheme val="minor"/>
    </font>
    <font>
      <b/>
      <sz val="12"/>
      <color theme="1"/>
      <name val="Calibri"/>
      <family val="2"/>
      <charset val="204"/>
      <scheme val="minor"/>
    </font>
    <font>
      <b/>
      <sz val="12"/>
      <color rgb="FFFF0000"/>
      <name val="Calibri"/>
      <family val="2"/>
      <charset val="204"/>
      <scheme val="minor"/>
    </font>
    <font>
      <sz val="10"/>
      <color rgb="FF000000"/>
      <name val="Calibri"/>
      <family val="2"/>
      <charset val="204"/>
      <scheme val="minor"/>
    </font>
    <font>
      <b/>
      <sz val="11"/>
      <name val="Calibri"/>
      <family val="2"/>
      <charset val="204"/>
      <scheme val="minor"/>
    </font>
    <font>
      <sz val="10"/>
      <name val="Calibri"/>
      <family val="2"/>
      <charset val="204"/>
      <scheme val="minor"/>
    </font>
    <font>
      <b/>
      <sz val="11"/>
      <color rgb="FFFF0000"/>
      <name val="Calibri"/>
      <family val="2"/>
      <charset val="204"/>
      <scheme val="minor"/>
    </font>
    <font>
      <b/>
      <u/>
      <sz val="14"/>
      <color theme="1"/>
      <name val="Calibri"/>
      <family val="2"/>
      <charset val="204"/>
      <scheme val="minor"/>
    </font>
    <font>
      <b/>
      <u/>
      <sz val="12"/>
      <color theme="1"/>
      <name val="Calibri"/>
      <family val="2"/>
      <charset val="204"/>
      <scheme val="minor"/>
    </font>
    <font>
      <b/>
      <sz val="10"/>
      <color rgb="FF000000"/>
      <name val="Calibri"/>
      <family val="2"/>
      <charset val="204"/>
      <scheme val="minor"/>
    </font>
    <font>
      <sz val="11"/>
      <color rgb="FF000000"/>
      <name val="Calibri"/>
      <family val="2"/>
      <charset val="204"/>
      <scheme val="minor"/>
    </font>
    <font>
      <sz val="10"/>
      <color theme="1"/>
      <name val="Calibri"/>
      <family val="2"/>
      <charset val="204"/>
      <scheme val="minor"/>
    </font>
    <font>
      <i/>
      <sz val="12"/>
      <color theme="1"/>
      <name val="Calibri"/>
      <family val="2"/>
      <charset val="204"/>
      <scheme val="minor"/>
    </font>
    <font>
      <i/>
      <sz val="10"/>
      <color theme="1"/>
      <name val="Calibri"/>
      <family val="2"/>
      <charset val="204"/>
      <scheme val="minor"/>
    </font>
    <font>
      <sz val="16"/>
      <color rgb="FFFF0000"/>
      <name val="Calibri"/>
      <family val="2"/>
      <charset val="204"/>
      <scheme val="minor"/>
    </font>
    <font>
      <b/>
      <sz val="14"/>
      <color rgb="FFFF0000"/>
      <name val="Calibri"/>
      <family val="2"/>
      <charset val="204"/>
      <scheme val="minor"/>
    </font>
    <font>
      <b/>
      <sz val="10"/>
      <color theme="1"/>
      <name val="Calibri"/>
      <family val="2"/>
      <charset val="204"/>
      <scheme val="minor"/>
    </font>
    <font>
      <sz val="12"/>
      <color rgb="FFFF0000"/>
      <name val="Calibri"/>
      <family val="2"/>
      <charset val="204"/>
      <scheme val="minor"/>
    </font>
    <font>
      <b/>
      <sz val="9"/>
      <color indexed="81"/>
      <name val="Tahoma"/>
      <family val="2"/>
      <charset val="204"/>
    </font>
    <font>
      <i/>
      <sz val="11"/>
      <color rgb="FF000000"/>
      <name val="Calibri"/>
      <family val="2"/>
      <charset val="204"/>
      <scheme val="minor"/>
    </font>
    <font>
      <sz val="12"/>
      <name val="Calibri"/>
      <family val="2"/>
      <charset val="204"/>
      <scheme val="minor"/>
    </font>
    <font>
      <u/>
      <sz val="11"/>
      <color theme="10"/>
      <name val="Calibri"/>
      <family val="2"/>
      <charset val="204"/>
      <scheme val="minor"/>
    </font>
    <font>
      <sz val="12"/>
      <color rgb="FF7030A0"/>
      <name val="Calibri"/>
      <family val="2"/>
      <charset val="204"/>
      <scheme val="minor"/>
    </font>
    <font>
      <b/>
      <sz val="14"/>
      <color rgb="FF7030A0"/>
      <name val="Calibri"/>
      <family val="2"/>
      <charset val="204"/>
      <scheme val="minor"/>
    </font>
    <font>
      <b/>
      <sz val="12"/>
      <color rgb="FF7030A0"/>
      <name val="Calibri"/>
      <family val="2"/>
      <charset val="204"/>
      <scheme val="minor"/>
    </font>
    <font>
      <b/>
      <sz val="11"/>
      <color rgb="FF7030A0"/>
      <name val="Calibri"/>
      <family val="2"/>
      <charset val="204"/>
      <scheme val="minor"/>
    </font>
    <font>
      <sz val="11"/>
      <color rgb="FF7030A0"/>
      <name val="Calibri"/>
      <family val="2"/>
      <charset val="204"/>
      <scheme val="minor"/>
    </font>
    <font>
      <sz val="11"/>
      <color theme="1"/>
      <name val="Times New Roman"/>
      <family val="1"/>
    </font>
    <font>
      <b/>
      <sz val="11"/>
      <color theme="1"/>
      <name val="Times New Roman"/>
      <family val="1"/>
    </font>
    <font>
      <b/>
      <sz val="10"/>
      <color theme="1"/>
      <name val="Times New Roman"/>
      <family val="1"/>
    </font>
    <font>
      <sz val="10"/>
      <color theme="1"/>
      <name val="Times New Roman"/>
      <family val="1"/>
    </font>
    <font>
      <sz val="11"/>
      <name val="Times New Roman"/>
      <family val="1"/>
    </font>
    <font>
      <b/>
      <i/>
      <sz val="11"/>
      <color theme="4"/>
      <name val="Times New Roman"/>
      <family val="1"/>
    </font>
    <font>
      <sz val="11"/>
      <color rgb="FFFF0000"/>
      <name val="Times New Roman"/>
      <family val="1"/>
    </font>
    <font>
      <b/>
      <sz val="14"/>
      <color theme="1"/>
      <name val="Times New Roman"/>
      <family val="1"/>
    </font>
    <font>
      <b/>
      <sz val="11"/>
      <name val="Times New Roman"/>
      <family val="1"/>
    </font>
    <font>
      <sz val="11"/>
      <name val="Calibri"/>
      <family val="2"/>
      <charset val="238"/>
      <scheme val="minor"/>
    </font>
    <font>
      <b/>
      <sz val="10"/>
      <name val="Times New Roman"/>
      <family val="1"/>
    </font>
    <font>
      <sz val="10"/>
      <name val="Times New Roman"/>
      <family val="1"/>
    </font>
    <font>
      <i/>
      <sz val="10"/>
      <color theme="4"/>
      <name val="Times New Roman"/>
      <family val="1"/>
    </font>
    <font>
      <sz val="9"/>
      <color indexed="81"/>
      <name val="Tahoma"/>
      <charset val="1"/>
    </font>
    <font>
      <sz val="9"/>
      <color indexed="81"/>
      <name val="Tahoma"/>
      <family val="2"/>
    </font>
    <font>
      <b/>
      <sz val="9"/>
      <color theme="4" tint="0.39997558519241921"/>
      <name val="Times New Roman"/>
      <family val="1"/>
    </font>
    <font>
      <b/>
      <sz val="11"/>
      <color rgb="FFFF0000"/>
      <name val="Times New Roman"/>
      <family val="1"/>
    </font>
    <font>
      <b/>
      <sz val="11"/>
      <color rgb="FFFF0000"/>
      <name val="Calibri"/>
      <family val="2"/>
      <scheme val="minor"/>
    </font>
    <font>
      <sz val="11"/>
      <color rgb="FFFF0000"/>
      <name val="Times New Roman"/>
      <family val="1"/>
      <charset val="204"/>
    </font>
    <font>
      <b/>
      <sz val="11"/>
      <color rgb="FFFF0000"/>
      <name val="Times New Roman"/>
      <family val="1"/>
      <charset val="204"/>
    </font>
    <font>
      <sz val="11"/>
      <color theme="1"/>
      <name val="Times New Roman"/>
      <family val="1"/>
      <charset val="204"/>
    </font>
    <font>
      <b/>
      <sz val="11"/>
      <name val="Times New Roman"/>
      <family val="1"/>
      <charset val="204"/>
    </font>
    <font>
      <b/>
      <sz val="11"/>
      <color rgb="FF000000"/>
      <name val="Times New Roman"/>
      <family val="1"/>
      <charset val="204"/>
    </font>
    <font>
      <sz val="11"/>
      <color rgb="FF000000"/>
      <name val="Times New Roman"/>
      <family val="1"/>
      <charset val="204"/>
    </font>
    <font>
      <b/>
      <sz val="11"/>
      <color theme="1"/>
      <name val="Times New Roman"/>
      <family val="1"/>
      <charset val="204"/>
    </font>
    <font>
      <sz val="11"/>
      <name val="Times New Roman"/>
      <family val="1"/>
      <charset val="204"/>
    </font>
    <font>
      <i/>
      <sz val="11"/>
      <color theme="1"/>
      <name val="Times New Roman"/>
      <family val="1"/>
      <charset val="204"/>
    </font>
    <font>
      <i/>
      <sz val="11"/>
      <name val="Times New Roman"/>
      <family val="1"/>
      <charset val="204"/>
    </font>
    <font>
      <sz val="9"/>
      <name val="Times New Roman"/>
      <family val="1"/>
      <charset val="204"/>
    </font>
    <font>
      <b/>
      <sz val="14"/>
      <color rgb="FFFF0000"/>
      <name val="Times New Roman"/>
      <family val="1"/>
    </font>
    <font>
      <sz val="12"/>
      <color theme="1"/>
      <name val="Times New Roman"/>
      <family val="1"/>
    </font>
    <font>
      <sz val="12"/>
      <color rgb="FFFF0000"/>
      <name val="Times New Roman"/>
      <family val="1"/>
    </font>
    <font>
      <b/>
      <sz val="12"/>
      <color rgb="FFFF0000"/>
      <name val="Times New Roman"/>
      <family val="1"/>
    </font>
    <font>
      <b/>
      <sz val="10"/>
      <name val="Times New Roman"/>
      <family val="1"/>
      <charset val="204"/>
    </font>
    <font>
      <i/>
      <sz val="10"/>
      <name val="Times New Roman"/>
      <family val="1"/>
      <charset val="204"/>
    </font>
    <font>
      <sz val="10"/>
      <color rgb="FFFF0000"/>
      <name val="Times New Roman"/>
      <family val="1"/>
      <charset val="204"/>
    </font>
    <font>
      <i/>
      <sz val="9"/>
      <name val="Times New Roman"/>
      <family val="1"/>
      <charset val="204"/>
    </font>
    <font>
      <sz val="8"/>
      <name val="Times New Roman"/>
      <family val="1"/>
      <charset val="204"/>
    </font>
    <font>
      <b/>
      <sz val="9"/>
      <name val="Times New Roman"/>
      <family val="1"/>
      <charset val="204"/>
    </font>
    <font>
      <b/>
      <sz val="8"/>
      <name val="Times New Roman"/>
      <family val="1"/>
      <charset val="204"/>
    </font>
    <font>
      <sz val="12"/>
      <name val="Times New Roman"/>
      <family val="1"/>
      <charset val="204"/>
    </font>
    <font>
      <b/>
      <sz val="12"/>
      <name val="Times New Roman"/>
      <family val="1"/>
    </font>
    <font>
      <sz val="10"/>
      <color rgb="FF000000"/>
      <name val="Times New Roman"/>
      <family val="1"/>
      <charset val="204"/>
    </font>
    <font>
      <b/>
      <i/>
      <sz val="11"/>
      <name val="Times New Roman"/>
      <family val="1"/>
      <charset val="204"/>
    </font>
    <font>
      <sz val="11"/>
      <name val="Calibri Light"/>
      <family val="1"/>
      <charset val="204"/>
      <scheme val="major"/>
    </font>
    <font>
      <sz val="10"/>
      <name val="Calibri Light"/>
      <family val="1"/>
      <charset val="204"/>
      <scheme val="major"/>
    </font>
    <font>
      <sz val="8"/>
      <name val="Calibri Light"/>
      <family val="1"/>
      <charset val="204"/>
      <scheme val="major"/>
    </font>
    <font>
      <sz val="9"/>
      <name val="Calibri Light"/>
      <family val="1"/>
      <charset val="204"/>
      <scheme val="major"/>
    </font>
    <font>
      <b/>
      <sz val="11"/>
      <name val="Calibri Light"/>
      <family val="1"/>
      <charset val="204"/>
      <scheme val="major"/>
    </font>
    <font>
      <sz val="9"/>
      <color rgb="FFFF0000"/>
      <name val="Calibri Light"/>
      <family val="1"/>
      <charset val="204"/>
      <scheme val="major"/>
    </font>
    <font>
      <b/>
      <sz val="9"/>
      <name val="Calibri Light"/>
      <family val="1"/>
      <charset val="204"/>
      <scheme val="major"/>
    </font>
    <font>
      <b/>
      <sz val="8"/>
      <name val="Calibri Light"/>
      <family val="1"/>
      <charset val="204"/>
      <scheme val="major"/>
    </font>
    <font>
      <i/>
      <sz val="9"/>
      <name val="Calibri Light"/>
      <family val="1"/>
      <charset val="204"/>
      <scheme val="major"/>
    </font>
    <font>
      <b/>
      <sz val="10"/>
      <color rgb="FFFF0000"/>
      <name val="Calibri Light"/>
      <family val="1"/>
      <charset val="204"/>
      <scheme val="major"/>
    </font>
    <font>
      <b/>
      <sz val="10"/>
      <name val="Calibri Light"/>
      <family val="1"/>
      <charset val="204"/>
      <scheme val="major"/>
    </font>
    <font>
      <sz val="14"/>
      <name val="Calibri Light"/>
      <family val="1"/>
      <charset val="204"/>
      <scheme val="major"/>
    </font>
  </fonts>
  <fills count="15">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theme="7" tint="0.59999389629810485"/>
        <bgColor indexed="64"/>
      </patternFill>
    </fill>
  </fills>
  <borders count="91">
    <border>
      <left/>
      <right/>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top style="thin">
        <color theme="0"/>
      </top>
      <bottom style="thin">
        <color theme="0"/>
      </bottom>
      <diagonal/>
    </border>
    <border>
      <left style="thin">
        <color theme="0"/>
      </left>
      <right/>
      <top style="thin">
        <color theme="0"/>
      </top>
      <bottom/>
      <diagonal/>
    </border>
    <border>
      <left/>
      <right/>
      <top/>
      <bottom style="medium">
        <color theme="3" tint="0.39994506668294322"/>
      </bottom>
      <diagonal/>
    </border>
    <border>
      <left/>
      <right/>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left>
      <right/>
      <top/>
      <bottom/>
      <diagonal/>
    </border>
    <border>
      <left/>
      <right style="thin">
        <color theme="0"/>
      </right>
      <top/>
      <bottom/>
      <diagonal/>
    </border>
    <border>
      <left/>
      <right/>
      <top style="thin">
        <color theme="0" tint="-0.499984740745262"/>
      </top>
      <bottom/>
      <diagonal/>
    </border>
    <border>
      <left/>
      <right/>
      <top/>
      <bottom style="thin">
        <color theme="0"/>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double">
        <color indexed="64"/>
      </top>
      <bottom style="double">
        <color indexed="64"/>
      </bottom>
      <diagonal/>
    </border>
    <border>
      <left style="thin">
        <color theme="0" tint="-0.499984740745262"/>
      </left>
      <right/>
      <top style="thin">
        <color theme="0" tint="-0.499984740745262"/>
      </top>
      <bottom style="thin">
        <color theme="0" tint="-0.34998626667073579"/>
      </bottom>
      <diagonal/>
    </border>
    <border>
      <left/>
      <right style="thin">
        <color theme="0" tint="-0.499984740745262"/>
      </right>
      <top style="thin">
        <color theme="0" tint="-0.499984740745262"/>
      </top>
      <bottom style="thin">
        <color theme="0" tint="-0.34998626667073579"/>
      </bottom>
      <diagonal/>
    </border>
    <border>
      <left/>
      <right/>
      <top style="medium">
        <color theme="3" tint="0.39994506668294322"/>
      </top>
      <bottom/>
      <diagonal/>
    </border>
    <border>
      <left/>
      <right style="thin">
        <color indexed="64"/>
      </right>
      <top/>
      <bottom style="medium">
        <color theme="3" tint="0.39994506668294322"/>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bottom style="thin">
        <color theme="0" tint="-0.34998626667073579"/>
      </bottom>
      <diagonal/>
    </border>
    <border>
      <left/>
      <right/>
      <top style="medium">
        <color theme="3" tint="0.59996337778862885"/>
      </top>
      <bottom/>
      <diagonal/>
    </border>
    <border>
      <left/>
      <right style="thin">
        <color theme="0"/>
      </right>
      <top style="medium">
        <color theme="3" tint="0.59996337778862885"/>
      </top>
      <bottom style="thin">
        <color theme="0"/>
      </bottom>
      <diagonal/>
    </border>
    <border>
      <left style="thin">
        <color theme="0"/>
      </left>
      <right style="thin">
        <color theme="0"/>
      </right>
      <top style="medium">
        <color theme="3" tint="0.59996337778862885"/>
      </top>
      <bottom style="thin">
        <color theme="0"/>
      </bottom>
      <diagonal/>
    </border>
    <border>
      <left/>
      <right/>
      <top/>
      <bottom style="medium">
        <color theme="3" tint="0.59996337778862885"/>
      </bottom>
      <diagonal/>
    </border>
    <border>
      <left/>
      <right style="thin">
        <color theme="0"/>
      </right>
      <top/>
      <bottom style="medium">
        <color theme="3" tint="0.59996337778862885"/>
      </bottom>
      <diagonal/>
    </border>
    <border>
      <left style="thin">
        <color theme="0"/>
      </left>
      <right style="thin">
        <color theme="0"/>
      </right>
      <top/>
      <bottom style="medium">
        <color theme="3" tint="0.59996337778862885"/>
      </bottom>
      <diagonal/>
    </border>
    <border>
      <left/>
      <right style="thin">
        <color theme="0"/>
      </right>
      <top style="thin">
        <color theme="0" tint="-0.34998626667073579"/>
      </top>
      <bottom style="thin">
        <color theme="0"/>
      </bottom>
      <diagonal/>
    </border>
    <border>
      <left style="thin">
        <color theme="0"/>
      </left>
      <right style="thin">
        <color theme="0"/>
      </right>
      <top style="thin">
        <color theme="0" tint="-0.34998626667073579"/>
      </top>
      <bottom style="thin">
        <color theme="0"/>
      </bottom>
      <diagonal/>
    </border>
    <border>
      <left style="thin">
        <color theme="0"/>
      </left>
      <right/>
      <top style="thin">
        <color theme="0" tint="-0.34998626667073579"/>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style="thin">
        <color theme="0"/>
      </left>
      <right/>
      <top style="medium">
        <color theme="3" tint="0.59996337778862885"/>
      </top>
      <bottom style="thin">
        <color theme="0"/>
      </bottom>
      <diagonal/>
    </border>
    <border>
      <left style="thin">
        <color theme="0"/>
      </left>
      <right/>
      <top/>
      <bottom style="medium">
        <color theme="3" tint="0.59996337778862885"/>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style="thin">
        <color auto="1"/>
      </bottom>
      <diagonal/>
    </border>
    <border>
      <left/>
      <right style="thin">
        <color auto="1"/>
      </right>
      <top style="medium">
        <color indexed="64"/>
      </top>
      <bottom/>
      <diagonal/>
    </border>
    <border>
      <left style="medium">
        <color indexed="64"/>
      </left>
      <right style="thin">
        <color auto="1"/>
      </right>
      <top style="thin">
        <color auto="1"/>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thin">
        <color auto="1"/>
      </top>
      <bottom style="thin">
        <color auto="1"/>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double">
        <color rgb="FF808080"/>
      </left>
      <right style="double">
        <color rgb="FF808080"/>
      </right>
      <top style="thin">
        <color rgb="FF808080"/>
      </top>
      <bottom style="thin">
        <color rgb="FF808080"/>
      </bottom>
      <diagonal/>
    </border>
    <border>
      <left style="double">
        <color rgb="FF808080"/>
      </left>
      <right style="double">
        <color rgb="FF808080"/>
      </right>
      <top style="thin">
        <color rgb="FF808080"/>
      </top>
      <bottom style="double">
        <color rgb="FF808080"/>
      </bottom>
      <diagonal/>
    </border>
  </borders>
  <cellStyleXfs count="12">
    <xf numFmtId="0" fontId="0" fillId="0" borderId="0"/>
    <xf numFmtId="9" fontId="3" fillId="0" borderId="0" applyFont="0" applyFill="0" applyBorder="0" applyAlignment="0" applyProtection="0"/>
    <xf numFmtId="0" fontId="5" fillId="0" borderId="0"/>
    <xf numFmtId="0" fontId="6" fillId="0" borderId="0"/>
    <xf numFmtId="0" fontId="8" fillId="0" borderId="0" applyNumberFormat="0" applyFill="0" applyBorder="0" applyAlignment="0" applyProtection="0"/>
    <xf numFmtId="9" fontId="7" fillId="0" borderId="0" applyFont="0" applyFill="0" applyBorder="0" applyAlignment="0" applyProtection="0"/>
    <xf numFmtId="0" fontId="7" fillId="0" borderId="0"/>
    <xf numFmtId="0" fontId="47" fillId="0" borderId="0" applyNumberFormat="0" applyFill="0" applyBorder="0" applyAlignment="0" applyProtection="0"/>
    <xf numFmtId="0" fontId="2" fillId="0" borderId="0"/>
    <xf numFmtId="0" fontId="6" fillId="0" borderId="0"/>
    <xf numFmtId="9" fontId="6" fillId="0" borderId="0" applyFont="0" applyFill="0" applyBorder="0" applyAlignment="0" applyProtection="0"/>
    <xf numFmtId="0" fontId="1" fillId="0" borderId="0"/>
  </cellStyleXfs>
  <cellXfs count="601">
    <xf numFmtId="0" fontId="0" fillId="0" borderId="0" xfId="0"/>
    <xf numFmtId="0" fontId="9" fillId="0" borderId="0" xfId="0" applyFont="1" applyAlignment="1">
      <alignment vertical="center"/>
    </xf>
    <xf numFmtId="0" fontId="10" fillId="0" borderId="17" xfId="0" applyFont="1" applyBorder="1" applyAlignment="1">
      <alignment vertical="top" wrapText="1"/>
    </xf>
    <xf numFmtId="0" fontId="10" fillId="0" borderId="17" xfId="0" applyFont="1" applyBorder="1"/>
    <xf numFmtId="0" fontId="17" fillId="0" borderId="21" xfId="0" applyFont="1" applyBorder="1" applyAlignment="1" applyProtection="1">
      <alignment horizontal="left" vertical="center"/>
      <protection locked="0"/>
    </xf>
    <xf numFmtId="164" fontId="14" fillId="0" borderId="21" xfId="0" applyNumberFormat="1" applyFont="1" applyBorder="1" applyAlignment="1" applyProtection="1">
      <alignment vertical="center"/>
      <protection locked="0"/>
    </xf>
    <xf numFmtId="164" fontId="22" fillId="9" borderId="17" xfId="0" applyNumberFormat="1" applyFont="1" applyFill="1" applyBorder="1" applyAlignment="1" applyProtection="1">
      <alignment horizontal="right" vertical="center" wrapText="1"/>
      <protection locked="0"/>
    </xf>
    <xf numFmtId="164" fontId="22" fillId="2" borderId="17" xfId="0" applyNumberFormat="1" applyFont="1" applyFill="1" applyBorder="1" applyAlignment="1" applyProtection="1">
      <alignment horizontal="right" vertical="center" wrapText="1"/>
      <protection locked="0"/>
    </xf>
    <xf numFmtId="164" fontId="14" fillId="9" borderId="17" xfId="0" applyNumberFormat="1" applyFont="1" applyFill="1" applyBorder="1" applyAlignment="1" applyProtection="1">
      <alignment vertical="center"/>
      <protection locked="0"/>
    </xf>
    <xf numFmtId="164" fontId="24" fillId="0" borderId="17" xfId="0" applyNumberFormat="1" applyFont="1" applyBorder="1" applyAlignment="1" applyProtection="1">
      <alignment vertical="center"/>
      <protection locked="0"/>
    </xf>
    <xf numFmtId="164" fontId="14" fillId="0" borderId="17" xfId="0" applyNumberFormat="1" applyFont="1" applyBorder="1" applyAlignment="1" applyProtection="1">
      <alignment vertical="center"/>
      <protection locked="0"/>
    </xf>
    <xf numFmtId="0" fontId="22" fillId="0" borderId="0" xfId="0" applyFont="1" applyAlignment="1" applyProtection="1">
      <alignment vertical="center" wrapText="1"/>
      <protection locked="0"/>
    </xf>
    <xf numFmtId="164" fontId="14" fillId="0" borderId="0" xfId="0" applyNumberFormat="1" applyFont="1" applyAlignment="1" applyProtection="1">
      <alignment vertical="center"/>
      <protection locked="0"/>
    </xf>
    <xf numFmtId="0" fontId="27" fillId="0" borderId="0" xfId="0" applyFont="1" applyAlignment="1">
      <alignment vertical="center" wrapText="1"/>
    </xf>
    <xf numFmtId="0" fontId="28" fillId="0" borderId="0" xfId="0" applyFont="1" applyAlignment="1">
      <alignment horizontal="center" vertical="center" wrapText="1"/>
    </xf>
    <xf numFmtId="0" fontId="16" fillId="0" borderId="0" xfId="0" applyFont="1"/>
    <xf numFmtId="0" fontId="16" fillId="0" borderId="25" xfId="0" applyFont="1" applyBorder="1"/>
    <xf numFmtId="0" fontId="12" fillId="5" borderId="17" xfId="0" applyFont="1" applyFill="1" applyBorder="1" applyAlignment="1">
      <alignment horizontal="center" vertical="top" wrapText="1"/>
    </xf>
    <xf numFmtId="0" fontId="29" fillId="5" borderId="17" xfId="2" applyFont="1" applyFill="1" applyBorder="1" applyAlignment="1">
      <alignment horizontal="center" vertical="center" wrapText="1"/>
    </xf>
    <xf numFmtId="0" fontId="0" fillId="0" borderId="17" xfId="0" applyBorder="1" applyAlignment="1">
      <alignment horizontal="center"/>
    </xf>
    <xf numFmtId="0" fontId="30" fillId="0" borderId="17" xfId="0" applyFont="1" applyBorder="1" applyAlignment="1">
      <alignment horizontal="center" vertical="center" wrapText="1"/>
    </xf>
    <xf numFmtId="0" fontId="31" fillId="0" borderId="17" xfId="0" applyFont="1" applyBorder="1" applyAlignment="1">
      <alignment vertical="center" wrapText="1"/>
    </xf>
    <xf numFmtId="0" fontId="32" fillId="0" borderId="0" xfId="0" applyFont="1" applyAlignment="1">
      <alignment vertical="center" wrapText="1"/>
    </xf>
    <xf numFmtId="0" fontId="32" fillId="0" borderId="0" xfId="0" applyFont="1" applyAlignment="1">
      <alignment horizontal="center" vertical="center" wrapText="1"/>
    </xf>
    <xf numFmtId="0" fontId="0" fillId="0" borderId="0" xfId="0" applyAlignment="1">
      <alignment vertical="top" wrapText="1"/>
    </xf>
    <xf numFmtId="0" fontId="0" fillId="0" borderId="17" xfId="0" applyBorder="1"/>
    <xf numFmtId="0" fontId="9" fillId="0" borderId="0" xfId="0" applyFont="1" applyAlignment="1">
      <alignment horizontal="center" vertical="center" wrapText="1"/>
    </xf>
    <xf numFmtId="0" fontId="25" fillId="4" borderId="0" xfId="2" applyFont="1" applyFill="1" applyProtection="1">
      <protection locked="0"/>
    </xf>
    <xf numFmtId="0" fontId="25" fillId="0" borderId="0" xfId="2" applyFont="1" applyProtection="1">
      <protection locked="0"/>
    </xf>
    <xf numFmtId="0" fontId="34" fillId="4" borderId="0" xfId="2" applyFont="1" applyFill="1" applyAlignment="1" applyProtection="1">
      <alignment horizontal="left" vertical="center" wrapText="1"/>
      <protection locked="0"/>
    </xf>
    <xf numFmtId="0" fontId="25" fillId="4" borderId="0" xfId="2" applyFont="1" applyFill="1" applyAlignment="1" applyProtection="1">
      <alignment vertical="top"/>
      <protection locked="0"/>
    </xf>
    <xf numFmtId="0" fontId="19" fillId="5" borderId="17" xfId="2" applyFont="1" applyFill="1" applyBorder="1" applyAlignment="1" applyProtection="1">
      <alignment horizontal="center" vertical="top" wrapText="1"/>
      <protection locked="0"/>
    </xf>
    <xf numFmtId="0" fontId="25" fillId="0" borderId="0" xfId="2" applyFont="1" applyAlignment="1" applyProtection="1">
      <alignment vertical="top"/>
      <protection locked="0"/>
    </xf>
    <xf numFmtId="164" fontId="27" fillId="5" borderId="17" xfId="2" applyNumberFormat="1" applyFont="1" applyFill="1" applyBorder="1" applyAlignment="1" applyProtection="1">
      <alignment horizontal="center" vertical="center" wrapText="1"/>
      <protection locked="0"/>
    </xf>
    <xf numFmtId="0" fontId="40" fillId="0" borderId="0" xfId="2" applyFont="1"/>
    <xf numFmtId="0" fontId="27" fillId="0" borderId="0" xfId="2" applyFont="1" applyAlignment="1" applyProtection="1">
      <alignment horizontal="center" vertical="center"/>
      <protection locked="0"/>
    </xf>
    <xf numFmtId="165" fontId="27" fillId="0" borderId="0" xfId="2" applyNumberFormat="1" applyFont="1" applyAlignment="1" applyProtection="1">
      <alignment horizontal="center" vertical="center" wrapText="1"/>
      <protection locked="0"/>
    </xf>
    <xf numFmtId="10" fontId="27" fillId="0" borderId="0" xfId="1" applyNumberFormat="1" applyFont="1" applyFill="1" applyBorder="1" applyAlignment="1" applyProtection="1">
      <alignment horizontal="center" vertical="center" wrapText="1"/>
      <protection locked="0"/>
    </xf>
    <xf numFmtId="9" fontId="27" fillId="0" borderId="0" xfId="1" applyFont="1" applyFill="1" applyBorder="1" applyAlignment="1" applyProtection="1">
      <alignment horizontal="center" vertical="center" wrapText="1"/>
      <protection locked="0"/>
    </xf>
    <xf numFmtId="0" fontId="41" fillId="4" borderId="0" xfId="2" applyFont="1" applyFill="1" applyAlignment="1">
      <alignment horizontal="right"/>
    </xf>
    <xf numFmtId="0" fontId="35" fillId="0" borderId="0" xfId="2" applyFont="1" applyAlignment="1" applyProtection="1">
      <alignment horizontal="center" vertical="top" wrapText="1"/>
      <protection locked="0"/>
    </xf>
    <xf numFmtId="166" fontId="27" fillId="0" borderId="0" xfId="2" applyNumberFormat="1" applyFont="1" applyAlignment="1" applyProtection="1">
      <alignment horizontal="center" vertical="center" wrapText="1"/>
      <protection locked="0"/>
    </xf>
    <xf numFmtId="2" fontId="27" fillId="0" borderId="0" xfId="1" applyNumberFormat="1" applyFont="1" applyFill="1" applyBorder="1" applyAlignment="1" applyProtection="1">
      <alignment horizontal="center" vertical="center" wrapText="1"/>
      <protection locked="0"/>
    </xf>
    <xf numFmtId="164" fontId="27" fillId="5" borderId="17" xfId="2" applyNumberFormat="1" applyFont="1" applyFill="1" applyBorder="1" applyAlignment="1" applyProtection="1">
      <alignment vertical="center"/>
      <protection locked="0"/>
    </xf>
    <xf numFmtId="0" fontId="27" fillId="5" borderId="17" xfId="2" applyFont="1" applyFill="1" applyBorder="1" applyAlignment="1" applyProtection="1">
      <alignment vertical="center"/>
      <protection locked="0"/>
    </xf>
    <xf numFmtId="164" fontId="27" fillId="5" borderId="9" xfId="2" applyNumberFormat="1" applyFont="1" applyFill="1" applyBorder="1" applyAlignment="1" applyProtection="1">
      <alignment horizontal="center" vertical="center"/>
      <protection locked="0"/>
    </xf>
    <xf numFmtId="0" fontId="27" fillId="0" borderId="13" xfId="2" applyFont="1" applyBorder="1" applyAlignment="1" applyProtection="1">
      <alignment vertical="center"/>
      <protection locked="0"/>
    </xf>
    <xf numFmtId="0" fontId="43" fillId="0" borderId="0" xfId="2" applyFont="1" applyProtection="1">
      <protection locked="0"/>
    </xf>
    <xf numFmtId="0" fontId="25" fillId="0" borderId="0" xfId="2" applyFont="1" applyAlignment="1" applyProtection="1">
      <alignment vertical="center"/>
      <protection locked="0"/>
    </xf>
    <xf numFmtId="164" fontId="22" fillId="9" borderId="17" xfId="0" applyNumberFormat="1" applyFont="1" applyFill="1" applyBorder="1" applyAlignment="1" applyProtection="1">
      <alignment horizontal="center" vertical="center" wrapText="1"/>
      <protection locked="0"/>
    </xf>
    <xf numFmtId="164" fontId="22" fillId="2" borderId="17" xfId="0" applyNumberFormat="1" applyFont="1" applyFill="1" applyBorder="1" applyAlignment="1" applyProtection="1">
      <alignment horizontal="center" vertical="center" wrapText="1"/>
      <protection locked="0"/>
    </xf>
    <xf numFmtId="164" fontId="14" fillId="9" borderId="17" xfId="0" applyNumberFormat="1" applyFont="1" applyFill="1" applyBorder="1" applyAlignment="1" applyProtection="1">
      <alignment horizontal="center" vertical="center"/>
      <protection locked="0"/>
    </xf>
    <xf numFmtId="164" fontId="24" fillId="0" borderId="17" xfId="0" applyNumberFormat="1" applyFont="1" applyBorder="1" applyAlignment="1" applyProtection="1">
      <alignment horizontal="center" vertical="center"/>
      <protection locked="0"/>
    </xf>
    <xf numFmtId="164" fontId="14" fillId="0" borderId="17" xfId="0" applyNumberFormat="1" applyFont="1" applyBorder="1" applyAlignment="1" applyProtection="1">
      <alignment horizontal="center" vertical="center"/>
      <protection locked="0"/>
    </xf>
    <xf numFmtId="164" fontId="19" fillId="5" borderId="17" xfId="0" applyNumberFormat="1" applyFont="1" applyFill="1" applyBorder="1" applyAlignment="1" applyProtection="1">
      <alignment horizontal="center" vertical="center" wrapText="1"/>
      <protection locked="0"/>
    </xf>
    <xf numFmtId="164" fontId="22" fillId="0" borderId="17" xfId="0" applyNumberFormat="1" applyFont="1" applyBorder="1" applyAlignment="1" applyProtection="1">
      <alignment horizontal="center" vertical="center" wrapText="1"/>
      <protection locked="0"/>
    </xf>
    <xf numFmtId="0" fontId="22" fillId="2" borderId="17" xfId="0" applyFont="1" applyFill="1" applyBorder="1" applyAlignment="1" applyProtection="1">
      <alignment vertical="center" wrapText="1"/>
      <protection locked="0"/>
    </xf>
    <xf numFmtId="0" fontId="23" fillId="2" borderId="17" xfId="0" applyFont="1" applyFill="1" applyBorder="1" applyAlignment="1" applyProtection="1">
      <alignment horizontal="left" vertical="center" wrapText="1" indent="2"/>
      <protection locked="0"/>
    </xf>
    <xf numFmtId="0" fontId="36" fillId="2" borderId="17" xfId="0" applyFont="1" applyFill="1" applyBorder="1" applyAlignment="1" applyProtection="1">
      <alignment vertical="center" wrapText="1"/>
      <protection locked="0"/>
    </xf>
    <xf numFmtId="0" fontId="45" fillId="2" borderId="17" xfId="0" applyFont="1" applyFill="1" applyBorder="1" applyAlignment="1" applyProtection="1">
      <alignment vertical="center" wrapText="1"/>
      <protection locked="0"/>
    </xf>
    <xf numFmtId="0" fontId="22" fillId="0" borderId="17" xfId="0" applyFont="1" applyBorder="1" applyAlignment="1" applyProtection="1">
      <alignment vertical="center" wrapText="1"/>
      <protection locked="0"/>
    </xf>
    <xf numFmtId="0" fontId="37" fillId="0" borderId="17" xfId="2" applyFont="1" applyBorder="1" applyAlignment="1" applyProtection="1">
      <alignment horizontal="center" vertical="center" wrapText="1"/>
      <protection locked="0"/>
    </xf>
    <xf numFmtId="0" fontId="25" fillId="0" borderId="17" xfId="2" applyFont="1" applyBorder="1" applyAlignment="1" applyProtection="1">
      <alignment horizontal="left" vertical="center" wrapText="1"/>
      <protection locked="0"/>
    </xf>
    <xf numFmtId="164" fontId="3" fillId="0" borderId="17" xfId="2" applyNumberFormat="1" applyFont="1" applyBorder="1" applyAlignment="1" applyProtection="1">
      <alignment horizontal="center" vertical="center" wrapText="1"/>
      <protection locked="0"/>
    </xf>
    <xf numFmtId="164" fontId="12" fillId="0" borderId="17" xfId="2" applyNumberFormat="1" applyFont="1" applyBorder="1" applyAlignment="1" applyProtection="1">
      <alignment horizontal="center" vertical="center" wrapText="1"/>
      <protection locked="0"/>
    </xf>
    <xf numFmtId="0" fontId="3" fillId="0" borderId="17" xfId="2" applyFont="1" applyBorder="1" applyAlignment="1" applyProtection="1">
      <alignment horizontal="left" vertical="center" wrapText="1"/>
      <protection locked="0"/>
    </xf>
    <xf numFmtId="0" fontId="38" fillId="0" borderId="17" xfId="2" applyFont="1" applyBorder="1" applyAlignment="1" applyProtection="1">
      <alignment horizontal="left" vertical="center" wrapText="1"/>
      <protection locked="0"/>
    </xf>
    <xf numFmtId="0" fontId="39" fillId="0" borderId="17" xfId="2" applyFont="1" applyBorder="1" applyAlignment="1" applyProtection="1">
      <alignment horizontal="center" vertical="center" wrapText="1"/>
      <protection locked="0"/>
    </xf>
    <xf numFmtId="0" fontId="27" fillId="0" borderId="6" xfId="2" applyFont="1" applyBorder="1" applyAlignment="1" applyProtection="1">
      <alignment horizontal="left" vertical="center"/>
      <protection locked="0"/>
    </xf>
    <xf numFmtId="0" fontId="25" fillId="4" borderId="0" xfId="2" applyFont="1" applyFill="1" applyAlignment="1" applyProtection="1">
      <alignment vertical="center"/>
      <protection locked="0"/>
    </xf>
    <xf numFmtId="0" fontId="35" fillId="0" borderId="0" xfId="2" applyFont="1" applyAlignment="1" applyProtection="1">
      <alignment vertical="center" wrapText="1"/>
      <protection locked="0"/>
    </xf>
    <xf numFmtId="0" fontId="16" fillId="4" borderId="0" xfId="2" applyFont="1" applyFill="1" applyAlignment="1" applyProtection="1">
      <alignment vertical="center"/>
      <protection locked="0"/>
    </xf>
    <xf numFmtId="0" fontId="41" fillId="4" borderId="0" xfId="2" applyFont="1" applyFill="1" applyAlignment="1">
      <alignment horizontal="right" vertical="center"/>
    </xf>
    <xf numFmtId="0" fontId="25" fillId="0" borderId="0" xfId="2" applyFont="1" applyAlignment="1" applyProtection="1">
      <alignment horizontal="left" vertical="center"/>
      <protection locked="0"/>
    </xf>
    <xf numFmtId="0" fontId="41" fillId="4" borderId="0" xfId="2" applyFont="1" applyFill="1" applyProtection="1">
      <protection locked="0"/>
    </xf>
    <xf numFmtId="0" fontId="48" fillId="0" borderId="40" xfId="2" applyFont="1" applyBorder="1" applyProtection="1">
      <protection locked="0"/>
    </xf>
    <xf numFmtId="0" fontId="49" fillId="4" borderId="39" xfId="2" applyFont="1" applyFill="1" applyBorder="1" applyProtection="1">
      <protection locked="0"/>
    </xf>
    <xf numFmtId="0" fontId="48" fillId="4" borderId="39" xfId="2" applyFont="1" applyFill="1" applyBorder="1" applyProtection="1">
      <protection locked="0"/>
    </xf>
    <xf numFmtId="0" fontId="48" fillId="4" borderId="41" xfId="2" applyFont="1" applyFill="1" applyBorder="1" applyProtection="1">
      <protection locked="0"/>
    </xf>
    <xf numFmtId="0" fontId="25" fillId="0" borderId="42" xfId="2" applyFont="1" applyBorder="1" applyProtection="1">
      <protection locked="0"/>
    </xf>
    <xf numFmtId="0" fontId="49" fillId="4" borderId="0" xfId="2" applyFont="1" applyFill="1" applyProtection="1">
      <protection locked="0"/>
    </xf>
    <xf numFmtId="0" fontId="48" fillId="0" borderId="0" xfId="2" applyFont="1" applyAlignment="1" applyProtection="1">
      <alignment vertical="top" wrapText="1"/>
      <protection locked="0"/>
    </xf>
    <xf numFmtId="0" fontId="48" fillId="0" borderId="43" xfId="2" applyFont="1" applyBorder="1" applyAlignment="1" applyProtection="1">
      <alignment vertical="top" wrapText="1"/>
      <protection locked="0"/>
    </xf>
    <xf numFmtId="0" fontId="48" fillId="0" borderId="42" xfId="2" applyFont="1" applyBorder="1" applyAlignment="1" applyProtection="1">
      <alignment horizontal="left" vertical="top" wrapText="1"/>
      <protection locked="0"/>
    </xf>
    <xf numFmtId="0" fontId="43" fillId="0" borderId="44" xfId="2" applyFont="1" applyBorder="1" applyAlignment="1" applyProtection="1">
      <alignment vertical="top"/>
      <protection locked="0"/>
    </xf>
    <xf numFmtId="0" fontId="25" fillId="0" borderId="25" xfId="2" applyFont="1" applyBorder="1" applyProtection="1">
      <protection locked="0"/>
    </xf>
    <xf numFmtId="0" fontId="25" fillId="0" borderId="45" xfId="2" applyFont="1" applyBorder="1" applyProtection="1">
      <protection locked="0"/>
    </xf>
    <xf numFmtId="0" fontId="27" fillId="0" borderId="0" xfId="2" applyFont="1" applyAlignment="1" applyProtection="1">
      <alignment vertical="center"/>
      <protection locked="0"/>
    </xf>
    <xf numFmtId="0" fontId="27" fillId="0" borderId="10" xfId="2" applyFont="1" applyBorder="1" applyAlignment="1" applyProtection="1">
      <alignment horizontal="left" vertical="center"/>
      <protection locked="0"/>
    </xf>
    <xf numFmtId="164" fontId="27" fillId="0" borderId="10" xfId="2" applyNumberFormat="1" applyFont="1" applyBorder="1" applyAlignment="1" applyProtection="1">
      <alignment horizontal="center" vertical="center"/>
      <protection locked="0"/>
    </xf>
    <xf numFmtId="0" fontId="27" fillId="0" borderId="10" xfId="2" applyFont="1" applyBorder="1" applyAlignment="1" applyProtection="1">
      <alignment vertical="center"/>
      <protection locked="0"/>
    </xf>
    <xf numFmtId="0" fontId="28" fillId="4" borderId="10" xfId="2" applyFont="1" applyFill="1" applyBorder="1" applyAlignment="1">
      <alignment horizontal="right"/>
    </xf>
    <xf numFmtId="0" fontId="3" fillId="0" borderId="0" xfId="2" applyFont="1" applyProtection="1">
      <protection locked="0"/>
    </xf>
    <xf numFmtId="0" fontId="12" fillId="0" borderId="0" xfId="2" applyFont="1" applyAlignment="1" applyProtection="1">
      <alignment horizontal="center" vertical="center"/>
      <protection locked="0"/>
    </xf>
    <xf numFmtId="165" fontId="51" fillId="0" borderId="25" xfId="2" applyNumberFormat="1" applyFont="1" applyBorder="1" applyAlignment="1" applyProtection="1">
      <alignment horizontal="center" vertical="center" wrapText="1"/>
      <protection locked="0"/>
    </xf>
    <xf numFmtId="10" fontId="51" fillId="0" borderId="25" xfId="1" applyNumberFormat="1" applyFont="1" applyFill="1" applyBorder="1" applyAlignment="1" applyProtection="1">
      <alignment horizontal="center" vertical="center" wrapText="1"/>
      <protection locked="0"/>
    </xf>
    <xf numFmtId="9" fontId="51" fillId="0" borderId="25" xfId="1" applyFont="1" applyFill="1" applyBorder="1" applyAlignment="1" applyProtection="1">
      <alignment horizontal="center" vertical="center" wrapText="1"/>
      <protection locked="0"/>
    </xf>
    <xf numFmtId="0" fontId="51" fillId="4" borderId="25" xfId="2" applyFont="1" applyFill="1" applyBorder="1" applyAlignment="1">
      <alignment horizontal="right"/>
    </xf>
    <xf numFmtId="0" fontId="52" fillId="0" borderId="25" xfId="2" applyFont="1" applyBorder="1" applyAlignment="1" applyProtection="1">
      <alignment vertical="center"/>
      <protection locked="0"/>
    </xf>
    <xf numFmtId="0" fontId="32" fillId="4" borderId="25" xfId="2" applyFont="1" applyFill="1" applyBorder="1" applyAlignment="1">
      <alignment horizontal="right"/>
    </xf>
    <xf numFmtId="0" fontId="9" fillId="0" borderId="0" xfId="2" applyFont="1"/>
    <xf numFmtId="10" fontId="51" fillId="0" borderId="25" xfId="1" applyNumberFormat="1" applyFont="1" applyFill="1" applyBorder="1" applyAlignment="1" applyProtection="1">
      <alignment horizontal="right" vertical="center" wrapText="1"/>
      <protection locked="0"/>
    </xf>
    <xf numFmtId="0" fontId="22" fillId="2" borderId="47" xfId="0" applyFont="1" applyFill="1" applyBorder="1" applyAlignment="1" applyProtection="1">
      <alignment vertical="center" wrapText="1"/>
      <protection locked="0"/>
    </xf>
    <xf numFmtId="0" fontId="53" fillId="0" borderId="48" xfId="8" applyFont="1" applyBorder="1" applyAlignment="1">
      <alignment vertical="center" wrapText="1"/>
    </xf>
    <xf numFmtId="0" fontId="2" fillId="0" borderId="0" xfId="8"/>
    <xf numFmtId="0" fontId="54" fillId="0" borderId="48" xfId="8" applyFont="1" applyBorder="1" applyAlignment="1">
      <alignment vertical="center" wrapText="1"/>
    </xf>
    <xf numFmtId="0" fontId="54" fillId="0" borderId="77" xfId="8" applyFont="1" applyBorder="1" applyAlignment="1">
      <alignment horizontal="center"/>
    </xf>
    <xf numFmtId="0" fontId="54" fillId="0" borderId="78" xfId="8" applyFont="1" applyBorder="1" applyAlignment="1">
      <alignment horizontal="center"/>
    </xf>
    <xf numFmtId="0" fontId="57" fillId="0" borderId="48" xfId="8" applyFont="1" applyBorder="1" applyAlignment="1">
      <alignment vertical="center" wrapText="1"/>
    </xf>
    <xf numFmtId="0" fontId="54" fillId="0" borderId="48" xfId="8" applyFont="1" applyBorder="1" applyAlignment="1">
      <alignment vertical="center"/>
    </xf>
    <xf numFmtId="0" fontId="54" fillId="0" borderId="53" xfId="8" applyFont="1" applyBorder="1" applyAlignment="1">
      <alignment horizontal="center" vertical="center"/>
    </xf>
    <xf numFmtId="16" fontId="53" fillId="0" borderId="79" xfId="8" applyNumberFormat="1" applyFont="1" applyBorder="1" applyAlignment="1">
      <alignment horizontal="center" vertical="center"/>
    </xf>
    <xf numFmtId="0" fontId="53" fillId="0" borderId="79" xfId="8" applyFont="1" applyBorder="1" applyAlignment="1">
      <alignment horizontal="center" vertical="center"/>
    </xf>
    <xf numFmtId="0" fontId="54" fillId="0" borderId="79" xfId="8" applyFont="1" applyBorder="1" applyAlignment="1">
      <alignment horizontal="center" vertical="center"/>
    </xf>
    <xf numFmtId="0" fontId="54" fillId="0" borderId="54" xfId="8" applyFont="1" applyBorder="1" applyAlignment="1">
      <alignment horizontal="center" vertical="center"/>
    </xf>
    <xf numFmtId="0" fontId="54" fillId="0" borderId="80" xfId="8" applyFont="1" applyBorder="1" applyAlignment="1">
      <alignment vertical="center"/>
    </xf>
    <xf numFmtId="0" fontId="54" fillId="0" borderId="7" xfId="8" applyFont="1" applyBorder="1" applyAlignment="1">
      <alignment horizontal="center" vertical="center"/>
    </xf>
    <xf numFmtId="0" fontId="54" fillId="0" borderId="7" xfId="8" applyFont="1" applyBorder="1" applyAlignment="1">
      <alignment horizontal="center" vertical="center" wrapText="1"/>
    </xf>
    <xf numFmtId="0" fontId="54" fillId="0" borderId="59" xfId="8" applyFont="1" applyBorder="1" applyAlignment="1">
      <alignment horizontal="center" vertical="center" wrapText="1"/>
    </xf>
    <xf numFmtId="0" fontId="27" fillId="4" borderId="0" xfId="2" applyFont="1" applyFill="1" applyAlignment="1" applyProtection="1">
      <alignment horizontal="left" vertical="top"/>
      <protection locked="0"/>
    </xf>
    <xf numFmtId="0" fontId="59" fillId="0" borderId="0" xfId="8" applyFont="1" applyAlignment="1">
      <alignment vertical="center"/>
    </xf>
    <xf numFmtId="0" fontId="59" fillId="0" borderId="0" xfId="8" applyFont="1" applyAlignment="1">
      <alignment horizontal="center" vertical="center" wrapText="1"/>
    </xf>
    <xf numFmtId="0" fontId="59" fillId="0" borderId="0" xfId="8" applyFont="1" applyAlignment="1">
      <alignment horizontal="left" vertical="center" wrapText="1"/>
    </xf>
    <xf numFmtId="0" fontId="59" fillId="0" borderId="0" xfId="8" applyFont="1" applyAlignment="1">
      <alignment horizontal="justify" vertical="center" wrapText="1"/>
    </xf>
    <xf numFmtId="0" fontId="59" fillId="0" borderId="0" xfId="8" applyFont="1" applyAlignment="1">
      <alignment vertical="center" wrapText="1"/>
    </xf>
    <xf numFmtId="0" fontId="65" fillId="0" borderId="77" xfId="8" applyFont="1" applyBorder="1" applyAlignment="1">
      <alignment horizontal="center" vertical="center"/>
    </xf>
    <xf numFmtId="0" fontId="65" fillId="0" borderId="77" xfId="8" applyFont="1" applyBorder="1" applyAlignment="1">
      <alignment horizontal="center" vertical="center" wrapText="1"/>
    </xf>
    <xf numFmtId="0" fontId="14" fillId="0" borderId="0" xfId="2" applyFont="1" applyAlignment="1" applyProtection="1">
      <alignment vertical="center"/>
      <protection locked="0"/>
    </xf>
    <xf numFmtId="0" fontId="16" fillId="0" borderId="0" xfId="2" applyFont="1" applyAlignment="1" applyProtection="1">
      <alignment vertical="top"/>
      <protection locked="0"/>
    </xf>
    <xf numFmtId="0" fontId="3" fillId="0" borderId="14" xfId="2" applyFont="1" applyBorder="1" applyProtection="1">
      <protection locked="0"/>
    </xf>
    <xf numFmtId="0" fontId="3" fillId="0" borderId="21" xfId="2" applyFont="1" applyBorder="1" applyProtection="1">
      <protection locked="0"/>
    </xf>
    <xf numFmtId="0" fontId="19" fillId="5" borderId="17" xfId="2" applyFont="1" applyFill="1" applyBorder="1" applyAlignment="1" applyProtection="1">
      <alignment horizontal="center" vertical="center" wrapText="1"/>
      <protection locked="0"/>
    </xf>
    <xf numFmtId="0" fontId="3" fillId="0" borderId="3" xfId="2" applyFont="1" applyBorder="1" applyProtection="1">
      <protection locked="0"/>
    </xf>
    <xf numFmtId="0" fontId="3" fillId="0" borderId="7" xfId="2" applyFont="1" applyBorder="1" applyAlignment="1" applyProtection="1">
      <alignment horizontal="center"/>
      <protection locked="0"/>
    </xf>
    <xf numFmtId="0" fontId="9" fillId="0" borderId="3" xfId="2" applyFont="1" applyBorder="1" applyAlignment="1" applyProtection="1">
      <alignment vertical="center"/>
      <protection locked="0"/>
    </xf>
    <xf numFmtId="0" fontId="19" fillId="5" borderId="7" xfId="2" applyFont="1" applyFill="1" applyBorder="1" applyAlignment="1" applyProtection="1">
      <alignment horizontal="center" vertical="center" wrapText="1"/>
      <protection locked="0"/>
    </xf>
    <xf numFmtId="0" fontId="10" fillId="0" borderId="17" xfId="2" applyFont="1" applyBorder="1" applyAlignment="1" applyProtection="1">
      <alignment horizontal="left" vertical="top"/>
      <protection locked="0"/>
    </xf>
    <xf numFmtId="3" fontId="19" fillId="0" borderId="17" xfId="2" applyNumberFormat="1" applyFont="1" applyBorder="1" applyAlignment="1" applyProtection="1">
      <alignment horizontal="center" vertical="top" wrapText="1"/>
      <protection locked="0"/>
    </xf>
    <xf numFmtId="0" fontId="3" fillId="0" borderId="3" xfId="2" applyFont="1" applyBorder="1" applyAlignment="1" applyProtection="1">
      <alignment vertical="top"/>
      <protection locked="0"/>
    </xf>
    <xf numFmtId="9" fontId="3" fillId="0" borderId="7" xfId="1" applyFont="1" applyBorder="1" applyProtection="1">
      <protection locked="0"/>
    </xf>
    <xf numFmtId="0" fontId="3" fillId="0" borderId="0" xfId="2" applyFont="1" applyAlignment="1" applyProtection="1">
      <alignment vertical="top"/>
      <protection locked="0"/>
    </xf>
    <xf numFmtId="0" fontId="10" fillId="0" borderId="17" xfId="2" applyFont="1" applyBorder="1" applyAlignment="1" applyProtection="1">
      <alignment horizontal="left" vertical="top" wrapText="1"/>
      <protection locked="0"/>
    </xf>
    <xf numFmtId="0" fontId="20" fillId="6" borderId="17" xfId="0" applyFont="1" applyFill="1" applyBorder="1" applyAlignment="1" applyProtection="1">
      <alignment horizontal="left" vertical="center" wrapText="1"/>
      <protection locked="0"/>
    </xf>
    <xf numFmtId="3" fontId="19" fillId="6" borderId="17" xfId="2" applyNumberFormat="1" applyFont="1" applyFill="1" applyBorder="1" applyAlignment="1" applyProtection="1">
      <alignment horizontal="center" vertical="center" wrapText="1"/>
      <protection locked="0"/>
    </xf>
    <xf numFmtId="0" fontId="12" fillId="0" borderId="3" xfId="2" applyFont="1" applyBorder="1" applyAlignment="1" applyProtection="1">
      <alignment vertical="center"/>
      <protection locked="0"/>
    </xf>
    <xf numFmtId="0" fontId="12" fillId="0" borderId="0" xfId="2" applyFont="1" applyAlignment="1" applyProtection="1">
      <alignment vertical="center"/>
      <protection locked="0"/>
    </xf>
    <xf numFmtId="3" fontId="3" fillId="0" borderId="17" xfId="2" applyNumberFormat="1" applyFont="1" applyBorder="1" applyAlignment="1" applyProtection="1">
      <alignment horizontal="right" vertical="top" wrapText="1"/>
      <protection locked="0"/>
    </xf>
    <xf numFmtId="0" fontId="12" fillId="0" borderId="17" xfId="2" applyFont="1" applyBorder="1" applyProtection="1">
      <protection locked="0"/>
    </xf>
    <xf numFmtId="0" fontId="16" fillId="5" borderId="17" xfId="2" applyFont="1" applyFill="1" applyBorder="1" applyAlignment="1" applyProtection="1">
      <alignment vertical="center" wrapText="1"/>
      <protection locked="0"/>
    </xf>
    <xf numFmtId="0" fontId="12" fillId="5" borderId="17" xfId="2" applyFont="1" applyFill="1" applyBorder="1" applyAlignment="1" applyProtection="1">
      <alignment vertical="center" wrapText="1"/>
      <protection locked="0"/>
    </xf>
    <xf numFmtId="3" fontId="12" fillId="5" borderId="17" xfId="2" applyNumberFormat="1" applyFont="1" applyFill="1" applyBorder="1" applyAlignment="1" applyProtection="1">
      <alignment horizontal="right" vertical="center" wrapText="1"/>
      <protection locked="0"/>
    </xf>
    <xf numFmtId="0" fontId="12" fillId="0" borderId="3" xfId="2" applyFont="1" applyBorder="1" applyProtection="1">
      <protection locked="0"/>
    </xf>
    <xf numFmtId="9" fontId="12" fillId="0" borderId="7" xfId="1" applyFont="1" applyBorder="1" applyProtection="1">
      <protection locked="0"/>
    </xf>
    <xf numFmtId="0" fontId="12" fillId="0" borderId="0" xfId="2" applyFont="1" applyProtection="1">
      <protection locked="0"/>
    </xf>
    <xf numFmtId="0" fontId="3" fillId="0" borderId="32" xfId="2" applyFont="1" applyBorder="1" applyProtection="1">
      <protection locked="0"/>
    </xf>
    <xf numFmtId="0" fontId="13" fillId="0" borderId="33" xfId="2" applyFont="1" applyBorder="1" applyProtection="1">
      <protection locked="0"/>
    </xf>
    <xf numFmtId="0" fontId="9" fillId="0" borderId="33" xfId="2" applyFont="1" applyBorder="1" applyProtection="1">
      <protection locked="0"/>
    </xf>
    <xf numFmtId="0" fontId="3" fillId="0" borderId="33" xfId="2" applyFont="1" applyBorder="1" applyProtection="1">
      <protection locked="0"/>
    </xf>
    <xf numFmtId="0" fontId="3" fillId="0" borderId="34" xfId="2" applyFont="1" applyBorder="1" applyProtection="1">
      <protection locked="0"/>
    </xf>
    <xf numFmtId="0" fontId="3" fillId="0" borderId="35" xfId="2" applyFont="1" applyBorder="1" applyProtection="1">
      <protection locked="0"/>
    </xf>
    <xf numFmtId="0" fontId="9" fillId="0" borderId="1" xfId="2" applyFont="1" applyBorder="1" applyProtection="1">
      <protection locked="0"/>
    </xf>
    <xf numFmtId="0" fontId="21" fillId="0" borderId="1" xfId="2" applyFont="1" applyBorder="1" applyProtection="1">
      <protection locked="0"/>
    </xf>
    <xf numFmtId="0" fontId="3" fillId="0" borderId="1" xfId="2" applyFont="1" applyBorder="1" applyProtection="1">
      <protection locked="0"/>
    </xf>
    <xf numFmtId="0" fontId="3" fillId="0" borderId="36" xfId="2" applyFont="1" applyBorder="1" applyProtection="1">
      <protection locked="0"/>
    </xf>
    <xf numFmtId="0" fontId="3" fillId="0" borderId="2" xfId="2" applyFont="1" applyBorder="1" applyProtection="1">
      <protection locked="0"/>
    </xf>
    <xf numFmtId="0" fontId="3" fillId="0" borderId="12" xfId="2" applyFont="1" applyBorder="1" applyProtection="1">
      <protection locked="0"/>
    </xf>
    <xf numFmtId="0" fontId="3" fillId="0" borderId="11" xfId="2" applyFont="1" applyBorder="1" applyProtection="1">
      <protection locked="0"/>
    </xf>
    <xf numFmtId="0" fontId="0" fillId="0" borderId="26" xfId="0" applyBorder="1" applyAlignment="1" applyProtection="1">
      <alignment vertical="center"/>
      <protection locked="0"/>
    </xf>
    <xf numFmtId="0" fontId="3" fillId="0" borderId="26" xfId="2" applyFont="1" applyBorder="1" applyProtection="1">
      <protection locked="0"/>
    </xf>
    <xf numFmtId="0" fontId="3" fillId="0" borderId="27" xfId="2" applyFont="1" applyBorder="1" applyProtection="1">
      <protection locked="0"/>
    </xf>
    <xf numFmtId="0" fontId="3" fillId="0" borderId="28" xfId="2" applyFont="1" applyBorder="1" applyProtection="1">
      <protection locked="0"/>
    </xf>
    <xf numFmtId="0" fontId="3" fillId="0" borderId="37" xfId="2" applyFont="1" applyBorder="1" applyProtection="1">
      <protection locked="0"/>
    </xf>
    <xf numFmtId="0" fontId="0" fillId="0" borderId="29" xfId="0" applyBorder="1" applyAlignment="1" applyProtection="1">
      <alignment vertical="center"/>
      <protection locked="0"/>
    </xf>
    <xf numFmtId="0" fontId="12" fillId="0" borderId="29" xfId="2" applyFont="1" applyBorder="1" applyProtection="1">
      <protection locked="0"/>
    </xf>
    <xf numFmtId="0" fontId="3" fillId="0" borderId="29" xfId="2" applyFont="1" applyBorder="1" applyProtection="1">
      <protection locked="0"/>
    </xf>
    <xf numFmtId="0" fontId="3" fillId="0" borderId="30" xfId="2" applyFont="1" applyBorder="1" applyProtection="1">
      <protection locked="0"/>
    </xf>
    <xf numFmtId="0" fontId="3" fillId="0" borderId="31" xfId="2" applyFont="1" applyBorder="1" applyProtection="1">
      <protection locked="0"/>
    </xf>
    <xf numFmtId="0" fontId="3" fillId="0" borderId="38" xfId="2" applyFont="1" applyBorder="1" applyProtection="1">
      <protection locked="0"/>
    </xf>
    <xf numFmtId="0" fontId="3" fillId="0" borderId="4" xfId="2" applyFont="1" applyBorder="1" applyProtection="1">
      <protection locked="0"/>
    </xf>
    <xf numFmtId="0" fontId="14" fillId="0" borderId="0" xfId="2" applyFont="1" applyAlignment="1" applyProtection="1">
      <alignment vertical="top"/>
      <protection locked="0"/>
    </xf>
    <xf numFmtId="0" fontId="14" fillId="0" borderId="0" xfId="2" applyFont="1" applyProtection="1">
      <protection locked="0"/>
    </xf>
    <xf numFmtId="0" fontId="3" fillId="0" borderId="17" xfId="2" applyFont="1" applyBorder="1" applyProtection="1">
      <protection locked="0"/>
    </xf>
    <xf numFmtId="0" fontId="9" fillId="0" borderId="17" xfId="2" applyFont="1" applyBorder="1" applyAlignment="1" applyProtection="1">
      <alignment vertical="center"/>
      <protection locked="0"/>
    </xf>
    <xf numFmtId="0" fontId="9" fillId="0" borderId="0" xfId="2" applyFont="1" applyAlignment="1" applyProtection="1">
      <alignment vertical="center"/>
      <protection locked="0"/>
    </xf>
    <xf numFmtId="0" fontId="25" fillId="0" borderId="18" xfId="2" applyFont="1" applyBorder="1" applyAlignment="1" applyProtection="1">
      <alignment vertical="top" wrapText="1"/>
      <protection locked="0"/>
    </xf>
    <xf numFmtId="0" fontId="27" fillId="0" borderId="18" xfId="2" applyFont="1" applyBorder="1" applyAlignment="1" applyProtection="1">
      <alignment vertical="top" wrapText="1"/>
      <protection locked="0"/>
    </xf>
    <xf numFmtId="0" fontId="25" fillId="0" borderId="0" xfId="2" applyFont="1" applyAlignment="1" applyProtection="1">
      <alignment horizontal="right" vertical="center"/>
      <protection locked="0"/>
    </xf>
    <xf numFmtId="0" fontId="46" fillId="0" borderId="0" xfId="2" applyFont="1" applyAlignment="1" applyProtection="1">
      <alignment vertical="center"/>
      <protection locked="0"/>
    </xf>
    <xf numFmtId="0" fontId="47" fillId="0" borderId="0" xfId="7" applyProtection="1">
      <protection locked="0"/>
    </xf>
    <xf numFmtId="0" fontId="3" fillId="0" borderId="47" xfId="2" applyFont="1" applyBorder="1" applyProtection="1">
      <protection locked="0"/>
    </xf>
    <xf numFmtId="0" fontId="12" fillId="5" borderId="47" xfId="2" applyFont="1" applyFill="1" applyBorder="1" applyAlignment="1" applyProtection="1">
      <alignment horizontal="center" vertical="center" wrapText="1"/>
      <protection locked="0"/>
    </xf>
    <xf numFmtId="164" fontId="3" fillId="0" borderId="47" xfId="2" applyNumberFormat="1" applyFont="1" applyBorder="1" applyAlignment="1" applyProtection="1">
      <alignment horizontal="center" vertical="center"/>
      <protection locked="0"/>
    </xf>
    <xf numFmtId="0" fontId="3" fillId="0" borderId="47" xfId="2" applyFont="1" applyBorder="1" applyAlignment="1" applyProtection="1">
      <alignment horizontal="center" vertical="center"/>
      <protection locked="0"/>
    </xf>
    <xf numFmtId="0" fontId="69" fillId="0" borderId="0" xfId="0" applyFont="1" applyAlignment="1">
      <alignment horizontal="center" vertical="center"/>
    </xf>
    <xf numFmtId="0" fontId="70" fillId="0" borderId="0" xfId="0" applyFont="1" applyAlignment="1">
      <alignment horizontal="center" vertical="center"/>
    </xf>
    <xf numFmtId="0" fontId="69" fillId="0" borderId="0" xfId="8" applyFont="1" applyAlignment="1">
      <alignment vertical="center"/>
    </xf>
    <xf numFmtId="0" fontId="71" fillId="11" borderId="0" xfId="0" applyFont="1" applyFill="1"/>
    <xf numFmtId="0" fontId="72" fillId="11" borderId="0" xfId="0" applyFont="1" applyFill="1" applyAlignment="1">
      <alignment vertical="top"/>
    </xf>
    <xf numFmtId="164" fontId="71" fillId="11" borderId="0" xfId="0" applyNumberFormat="1" applyFont="1" applyFill="1" applyAlignment="1">
      <alignment horizontal="right"/>
    </xf>
    <xf numFmtId="0" fontId="73" fillId="0" borderId="0" xfId="0" applyFont="1"/>
    <xf numFmtId="0" fontId="74" fillId="0" borderId="0" xfId="0" applyFont="1" applyAlignment="1">
      <alignment vertical="top"/>
    </xf>
    <xf numFmtId="0" fontId="74" fillId="0" borderId="0" xfId="0" applyFont="1" applyAlignment="1">
      <alignment vertical="top" wrapText="1"/>
    </xf>
    <xf numFmtId="0" fontId="73" fillId="0" borderId="0" xfId="0" applyFont="1" applyAlignment="1">
      <alignment vertical="top"/>
    </xf>
    <xf numFmtId="0" fontId="74" fillId="5" borderId="0" xfId="0" applyFont="1" applyFill="1" applyAlignment="1">
      <alignment vertical="center"/>
    </xf>
    <xf numFmtId="0" fontId="74" fillId="5" borderId="0" xfId="0" applyFont="1" applyFill="1" applyAlignment="1">
      <alignment vertical="center" wrapText="1"/>
    </xf>
    <xf numFmtId="164" fontId="74" fillId="5" borderId="0" xfId="0" applyNumberFormat="1" applyFont="1" applyFill="1" applyAlignment="1">
      <alignment horizontal="right" vertical="center"/>
    </xf>
    <xf numFmtId="0" fontId="74" fillId="0" borderId="0" xfId="0" applyFont="1" applyAlignment="1">
      <alignment vertical="center"/>
    </xf>
    <xf numFmtId="0" fontId="74" fillId="0" borderId="0" xfId="0" applyFont="1" applyAlignment="1">
      <alignment vertical="center" wrapText="1"/>
    </xf>
    <xf numFmtId="164" fontId="74" fillId="0" borderId="0" xfId="0" applyNumberFormat="1" applyFont="1" applyAlignment="1">
      <alignment horizontal="right" vertical="center"/>
    </xf>
    <xf numFmtId="0" fontId="74" fillId="5" borderId="7" xfId="0" applyFont="1" applyFill="1" applyBorder="1" applyAlignment="1">
      <alignment horizontal="center" vertical="top" wrapText="1"/>
    </xf>
    <xf numFmtId="49" fontId="74" fillId="5" borderId="7" xfId="0" applyNumberFormat="1" applyFont="1" applyFill="1" applyBorder="1" applyAlignment="1">
      <alignment horizontal="center" vertical="top" wrapText="1"/>
    </xf>
    <xf numFmtId="0" fontId="74" fillId="5" borderId="7" xfId="3" applyFont="1" applyFill="1" applyBorder="1" applyAlignment="1">
      <alignment horizontal="center" vertical="center" wrapText="1"/>
    </xf>
    <xf numFmtId="164" fontId="74" fillId="5" borderId="7" xfId="3" applyNumberFormat="1" applyFont="1" applyFill="1" applyBorder="1" applyAlignment="1">
      <alignment horizontal="center" vertical="center" wrapText="1"/>
    </xf>
    <xf numFmtId="0" fontId="71" fillId="0" borderId="0" xfId="0" applyFont="1" applyAlignment="1">
      <alignment horizontal="left" vertical="center"/>
    </xf>
    <xf numFmtId="0" fontId="75" fillId="0" borderId="7" xfId="0" applyFont="1" applyBorder="1" applyAlignment="1">
      <alignment horizontal="center" vertical="center" wrapText="1"/>
    </xf>
    <xf numFmtId="0" fontId="75" fillId="0" borderId="7" xfId="0" applyFont="1" applyBorder="1" applyAlignment="1">
      <alignment vertical="center" wrapText="1"/>
    </xf>
    <xf numFmtId="49" fontId="76" fillId="0" borderId="7" xfId="0" applyNumberFormat="1" applyFont="1" applyBorder="1" applyAlignment="1">
      <alignment horizontal="center" vertical="center" wrapText="1"/>
    </xf>
    <xf numFmtId="3" fontId="73" fillId="0" borderId="7" xfId="0" applyNumberFormat="1" applyFont="1" applyBorder="1"/>
    <xf numFmtId="0" fontId="76" fillId="0" borderId="7" xfId="0" applyFont="1" applyBorder="1" applyAlignment="1">
      <alignment vertical="center" wrapText="1"/>
    </xf>
    <xf numFmtId="3" fontId="73" fillId="0" borderId="7" xfId="0" applyNumberFormat="1" applyFont="1" applyBorder="1" applyAlignment="1">
      <alignment vertical="center"/>
    </xf>
    <xf numFmtId="49" fontId="75" fillId="0" borderId="7" xfId="0" applyNumberFormat="1" applyFont="1" applyBorder="1" applyAlignment="1">
      <alignment horizontal="center" vertical="center" wrapText="1"/>
    </xf>
    <xf numFmtId="3" fontId="77" fillId="0" borderId="7" xfId="0" applyNumberFormat="1" applyFont="1" applyBorder="1" applyAlignment="1">
      <alignment vertical="center"/>
    </xf>
    <xf numFmtId="0" fontId="75" fillId="5" borderId="7" xfId="0" applyFont="1" applyFill="1" applyBorder="1" applyAlignment="1">
      <alignment vertical="center" wrapText="1"/>
    </xf>
    <xf numFmtId="49" fontId="75" fillId="5" borderId="7" xfId="0" applyNumberFormat="1" applyFont="1" applyFill="1" applyBorder="1" applyAlignment="1">
      <alignment horizontal="center" vertical="center" wrapText="1"/>
    </xf>
    <xf numFmtId="3" fontId="77" fillId="5" borderId="7" xfId="0" applyNumberFormat="1" applyFont="1" applyFill="1" applyBorder="1" applyAlignment="1">
      <alignment vertical="center"/>
    </xf>
    <xf numFmtId="0" fontId="75" fillId="0" borderId="7" xfId="0" applyFont="1" applyBorder="1" applyAlignment="1">
      <alignment horizontal="justify" vertical="center" wrapText="1"/>
    </xf>
    <xf numFmtId="0" fontId="76" fillId="5" borderId="7" xfId="0" applyFont="1" applyFill="1" applyBorder="1" applyAlignment="1">
      <alignment vertical="center" wrapText="1"/>
    </xf>
    <xf numFmtId="0" fontId="75" fillId="5" borderId="7" xfId="0" applyFont="1" applyFill="1" applyBorder="1" applyAlignment="1">
      <alignment horizontal="justify" vertical="center" wrapText="1"/>
    </xf>
    <xf numFmtId="49" fontId="76" fillId="5" borderId="7" xfId="0" applyNumberFormat="1" applyFont="1" applyFill="1" applyBorder="1" applyAlignment="1">
      <alignment horizontal="center" vertical="center" wrapText="1"/>
    </xf>
    <xf numFmtId="0" fontId="74" fillId="5" borderId="0" xfId="0" applyFont="1" applyFill="1"/>
    <xf numFmtId="0" fontId="74" fillId="5" borderId="0" xfId="0" applyFont="1" applyFill="1" applyAlignment="1">
      <alignment horizontal="left" vertical="top"/>
    </xf>
    <xf numFmtId="0" fontId="74" fillId="5" borderId="0" xfId="0" applyFont="1" applyFill="1" applyAlignment="1">
      <alignment horizontal="center"/>
    </xf>
    <xf numFmtId="164" fontId="74" fillId="5" borderId="0" xfId="0" applyNumberFormat="1" applyFont="1" applyFill="1" applyAlignment="1">
      <alignment horizontal="right"/>
    </xf>
    <xf numFmtId="0" fontId="78" fillId="5" borderId="83" xfId="0" applyFont="1" applyFill="1" applyBorder="1" applyAlignment="1">
      <alignment horizontal="center" vertical="top" wrapText="1"/>
    </xf>
    <xf numFmtId="0" fontId="74" fillId="5" borderId="7" xfId="0" applyFont="1" applyFill="1" applyBorder="1" applyAlignment="1">
      <alignment horizontal="center" vertical="center" wrapText="1"/>
    </xf>
    <xf numFmtId="164" fontId="74" fillId="5" borderId="7" xfId="0" applyNumberFormat="1" applyFont="1" applyFill="1" applyBorder="1" applyAlignment="1">
      <alignment horizontal="center" vertical="center" wrapText="1"/>
    </xf>
    <xf numFmtId="0" fontId="73" fillId="0" borderId="7" xfId="0" applyFont="1" applyBorder="1"/>
    <xf numFmtId="164" fontId="76" fillId="0" borderId="7" xfId="0" applyNumberFormat="1" applyFont="1" applyBorder="1" applyAlignment="1">
      <alignment vertical="center" wrapText="1"/>
    </xf>
    <xf numFmtId="164" fontId="73" fillId="0" borderId="7" xfId="0" applyNumberFormat="1" applyFont="1" applyBorder="1" applyAlignment="1">
      <alignment vertical="center"/>
    </xf>
    <xf numFmtId="164" fontId="75" fillId="0" borderId="7" xfId="0" applyNumberFormat="1" applyFont="1" applyBorder="1" applyAlignment="1">
      <alignment vertical="center" wrapText="1"/>
    </xf>
    <xf numFmtId="0" fontId="74" fillId="5" borderId="0" xfId="0" applyFont="1" applyFill="1" applyAlignment="1">
      <alignment horizontal="left" vertical="center"/>
    </xf>
    <xf numFmtId="0" fontId="74" fillId="5" borderId="0" xfId="0" applyFont="1" applyFill="1" applyAlignment="1">
      <alignment horizontal="center" vertical="center" wrapText="1"/>
    </xf>
    <xf numFmtId="49" fontId="73" fillId="5" borderId="0" xfId="0" applyNumberFormat="1" applyFont="1" applyFill="1" applyAlignment="1">
      <alignment horizontal="center"/>
    </xf>
    <xf numFmtId="164" fontId="73" fillId="5" borderId="0" xfId="0" applyNumberFormat="1" applyFont="1" applyFill="1" applyAlignment="1">
      <alignment horizontal="right"/>
    </xf>
    <xf numFmtId="0" fontId="73" fillId="5" borderId="0" xfId="0" applyFont="1" applyFill="1"/>
    <xf numFmtId="0" fontId="74" fillId="0" borderId="0" xfId="0" applyFont="1" applyAlignment="1">
      <alignment horizontal="left" vertical="center"/>
    </xf>
    <xf numFmtId="0" fontId="74" fillId="0" borderId="84" xfId="0" applyFont="1" applyBorder="1" applyAlignment="1">
      <alignment horizontal="center" vertical="center" wrapText="1"/>
    </xf>
    <xf numFmtId="49" fontId="73" fillId="0" borderId="0" xfId="0" applyNumberFormat="1" applyFont="1" applyAlignment="1">
      <alignment horizontal="center"/>
    </xf>
    <xf numFmtId="164" fontId="73" fillId="0" borderId="0" xfId="0" applyNumberFormat="1" applyFont="1" applyAlignment="1">
      <alignment horizontal="right"/>
    </xf>
    <xf numFmtId="0" fontId="74" fillId="5" borderId="85" xfId="0" applyFont="1" applyFill="1" applyBorder="1" applyAlignment="1">
      <alignment horizontal="center" vertical="top" wrapText="1"/>
    </xf>
    <xf numFmtId="0" fontId="78" fillId="0" borderId="0" xfId="0" applyFont="1" applyAlignment="1">
      <alignment horizontal="center" vertical="top"/>
    </xf>
    <xf numFmtId="0" fontId="78" fillId="0" borderId="7" xfId="0" applyFont="1" applyBorder="1" applyAlignment="1">
      <alignment horizontal="center" vertical="top" wrapText="1"/>
    </xf>
    <xf numFmtId="0" fontId="73" fillId="0" borderId="7" xfId="0" applyFont="1" applyBorder="1" applyAlignment="1">
      <alignment vertical="top" wrapText="1"/>
    </xf>
    <xf numFmtId="49" fontId="73" fillId="0" borderId="7" xfId="0" applyNumberFormat="1" applyFont="1" applyBorder="1" applyAlignment="1">
      <alignment horizontal="center"/>
    </xf>
    <xf numFmtId="164" fontId="73" fillId="0" borderId="7" xfId="0" applyNumberFormat="1" applyFont="1" applyBorder="1" applyAlignment="1">
      <alignment horizontal="right"/>
    </xf>
    <xf numFmtId="0" fontId="73" fillId="0" borderId="86" xfId="0" applyFont="1" applyBorder="1" applyAlignment="1">
      <alignment vertical="top"/>
    </xf>
    <xf numFmtId="0" fontId="79" fillId="0" borderId="7" xfId="0" applyFont="1" applyBorder="1" applyAlignment="1">
      <alignment horizontal="left" vertical="top" wrapText="1" indent="2"/>
    </xf>
    <xf numFmtId="49" fontId="80" fillId="0" borderId="7" xfId="0" applyNumberFormat="1" applyFont="1" applyBorder="1" applyAlignment="1">
      <alignment horizontal="center"/>
    </xf>
    <xf numFmtId="164" fontId="80" fillId="0" borderId="7" xfId="0" applyNumberFormat="1" applyFont="1" applyBorder="1" applyAlignment="1">
      <alignment horizontal="right"/>
    </xf>
    <xf numFmtId="0" fontId="73" fillId="0" borderId="86" xfId="0" applyFont="1" applyBorder="1"/>
    <xf numFmtId="0" fontId="47" fillId="6" borderId="86" xfId="7" applyFill="1" applyBorder="1" applyAlignment="1">
      <alignment vertical="top" wrapText="1"/>
    </xf>
    <xf numFmtId="0" fontId="73" fillId="0" borderId="0" xfId="0" applyFont="1" applyAlignment="1">
      <alignment wrapText="1"/>
    </xf>
    <xf numFmtId="0" fontId="74" fillId="5" borderId="85" xfId="0" applyFont="1" applyFill="1" applyBorder="1" applyAlignment="1">
      <alignment horizontal="center" vertical="center" wrapText="1"/>
    </xf>
    <xf numFmtId="0" fontId="74" fillId="5" borderId="81" xfId="0" applyFont="1" applyFill="1" applyBorder="1" applyAlignment="1">
      <alignment horizontal="center" vertical="center" wrapText="1"/>
    </xf>
    <xf numFmtId="0" fontId="78" fillId="0" borderId="7" xfId="0" applyFont="1" applyBorder="1" applyAlignment="1">
      <alignment vertical="center"/>
    </xf>
    <xf numFmtId="0" fontId="78" fillId="0" borderId="7" xfId="0" applyFont="1" applyBorder="1" applyAlignment="1">
      <alignment vertical="center" wrapText="1"/>
    </xf>
    <xf numFmtId="164" fontId="78" fillId="0" borderId="7" xfId="0" applyNumberFormat="1" applyFont="1" applyBorder="1" applyAlignment="1">
      <alignment horizontal="right" vertical="center"/>
    </xf>
    <xf numFmtId="0" fontId="74" fillId="0" borderId="7" xfId="0" applyFont="1" applyBorder="1" applyAlignment="1">
      <alignment vertical="center"/>
    </xf>
    <xf numFmtId="0" fontId="74" fillId="0" borderId="7" xfId="0" applyFont="1" applyBorder="1" applyAlignment="1">
      <alignment vertical="center" wrapText="1"/>
    </xf>
    <xf numFmtId="164" fontId="74" fillId="0" borderId="7" xfId="0" applyNumberFormat="1" applyFont="1" applyBorder="1" applyAlignment="1">
      <alignment horizontal="right" vertical="center"/>
    </xf>
    <xf numFmtId="0" fontId="78" fillId="0" borderId="0" xfId="0" applyFont="1" applyAlignment="1">
      <alignment vertical="center"/>
    </xf>
    <xf numFmtId="0" fontId="78" fillId="0" borderId="0" xfId="0" applyFont="1" applyAlignment="1">
      <alignment vertical="center" wrapText="1"/>
    </xf>
    <xf numFmtId="164" fontId="78" fillId="0" borderId="0" xfId="0" applyNumberFormat="1" applyFont="1" applyAlignment="1">
      <alignment horizontal="right" vertical="center"/>
    </xf>
    <xf numFmtId="0" fontId="78" fillId="5" borderId="0" xfId="0" applyFont="1" applyFill="1" applyAlignment="1">
      <alignment vertical="center"/>
    </xf>
    <xf numFmtId="164" fontId="78" fillId="5" borderId="0" xfId="0" applyNumberFormat="1" applyFont="1" applyFill="1" applyAlignment="1">
      <alignment horizontal="right" vertical="center"/>
    </xf>
    <xf numFmtId="9" fontId="78" fillId="0" borderId="7" xfId="1" applyFont="1" applyBorder="1" applyAlignment="1">
      <alignment horizontal="right" vertical="center"/>
    </xf>
    <xf numFmtId="164" fontId="78" fillId="13" borderId="7" xfId="0" applyNumberFormat="1" applyFont="1" applyFill="1" applyBorder="1" applyAlignment="1">
      <alignment horizontal="right" vertical="center"/>
    </xf>
    <xf numFmtId="0" fontId="82" fillId="4" borderId="5" xfId="2" applyFont="1" applyFill="1" applyBorder="1" applyProtection="1">
      <protection locked="0"/>
    </xf>
    <xf numFmtId="0" fontId="83" fillId="4" borderId="5" xfId="2" applyFont="1" applyFill="1" applyBorder="1" applyProtection="1">
      <protection locked="0"/>
    </xf>
    <xf numFmtId="0" fontId="6" fillId="0" borderId="0" xfId="9"/>
    <xf numFmtId="0" fontId="86" fillId="0" borderId="0" xfId="9" applyFont="1" applyAlignment="1">
      <alignment vertical="center"/>
    </xf>
    <xf numFmtId="0" fontId="86" fillId="5" borderId="87" xfId="9" applyFont="1" applyFill="1" applyBorder="1" applyAlignment="1">
      <alignment horizontal="center" vertical="center" wrapText="1"/>
    </xf>
    <xf numFmtId="1" fontId="86" fillId="5" borderId="87" xfId="9" applyNumberFormat="1" applyFont="1" applyFill="1" applyBorder="1" applyAlignment="1">
      <alignment horizontal="center" vertical="center" wrapText="1"/>
    </xf>
    <xf numFmtId="14" fontId="86" fillId="5" borderId="87" xfId="9" applyNumberFormat="1" applyFont="1" applyFill="1" applyBorder="1" applyAlignment="1">
      <alignment horizontal="center" vertical="top" wrapText="1"/>
    </xf>
    <xf numFmtId="0" fontId="86" fillId="0" borderId="87" xfId="9" applyFont="1" applyBorder="1" applyAlignment="1">
      <alignment horizontal="center" vertical="center" wrapText="1"/>
    </xf>
    <xf numFmtId="1" fontId="86" fillId="0" borderId="87" xfId="9" applyNumberFormat="1" applyFont="1" applyBorder="1" applyAlignment="1">
      <alignment horizontal="center" vertical="center" wrapText="1"/>
    </xf>
    <xf numFmtId="14" fontId="86" fillId="0" borderId="87" xfId="9" applyNumberFormat="1" applyFont="1" applyBorder="1" applyAlignment="1">
      <alignment horizontal="center" vertical="top" wrapText="1"/>
    </xf>
    <xf numFmtId="0" fontId="86" fillId="5" borderId="87" xfId="9" applyFont="1" applyFill="1" applyBorder="1" applyAlignment="1">
      <alignment horizontal="left" vertical="center"/>
    </xf>
    <xf numFmtId="14" fontId="86" fillId="5" borderId="87" xfId="9" applyNumberFormat="1" applyFont="1" applyFill="1" applyBorder="1" applyAlignment="1">
      <alignment horizontal="center" vertical="center" wrapText="1"/>
    </xf>
    <xf numFmtId="0" fontId="6" fillId="0" borderId="87" xfId="9" applyBorder="1" applyAlignment="1">
      <alignment horizontal="center" vertical="top" wrapText="1"/>
    </xf>
    <xf numFmtId="0" fontId="6" fillId="0" borderId="87" xfId="9" applyBorder="1" applyAlignment="1">
      <alignment vertical="top" wrapText="1"/>
    </xf>
    <xf numFmtId="0" fontId="87" fillId="0" borderId="87" xfId="9" applyFont="1" applyBorder="1" applyAlignment="1">
      <alignment vertical="top" wrapText="1"/>
    </xf>
    <xf numFmtId="2" fontId="6" fillId="0" borderId="87" xfId="9" applyNumberFormat="1" applyBorder="1" applyAlignment="1">
      <alignment horizontal="right" vertical="top"/>
    </xf>
    <xf numFmtId="2" fontId="6" fillId="0" borderId="87" xfId="9" applyNumberFormat="1" applyBorder="1" applyAlignment="1">
      <alignment horizontal="center" vertical="top"/>
    </xf>
    <xf numFmtId="0" fontId="6" fillId="0" borderId="0" xfId="9" applyAlignment="1">
      <alignment vertical="top"/>
    </xf>
    <xf numFmtId="2" fontId="6" fillId="0" borderId="87" xfId="9" applyNumberFormat="1" applyBorder="1" applyAlignment="1">
      <alignment horizontal="right" vertical="top" wrapText="1"/>
    </xf>
    <xf numFmtId="2" fontId="6" fillId="0" borderId="87" xfId="9" applyNumberFormat="1" applyBorder="1" applyAlignment="1">
      <alignment horizontal="center" vertical="top" wrapText="1"/>
    </xf>
    <xf numFmtId="0" fontId="6" fillId="0" borderId="87" xfId="9" applyBorder="1" applyAlignment="1">
      <alignment vertical="top"/>
    </xf>
    <xf numFmtId="9" fontId="6" fillId="0" borderId="0" xfId="9" applyNumberFormat="1" applyAlignment="1">
      <alignment vertical="top"/>
    </xf>
    <xf numFmtId="2" fontId="86" fillId="5" borderId="87" xfId="9" applyNumberFormat="1" applyFont="1" applyFill="1" applyBorder="1" applyAlignment="1">
      <alignment horizontal="right" vertical="center" wrapText="1"/>
    </xf>
    <xf numFmtId="2" fontId="86" fillId="5" borderId="87" xfId="9" applyNumberFormat="1" applyFont="1" applyFill="1" applyBorder="1" applyAlignment="1">
      <alignment horizontal="center" vertical="center" wrapText="1"/>
    </xf>
    <xf numFmtId="2" fontId="6" fillId="14" borderId="87" xfId="9" applyNumberFormat="1" applyFill="1" applyBorder="1" applyAlignment="1">
      <alignment horizontal="right" vertical="top" wrapText="1"/>
    </xf>
    <xf numFmtId="2" fontId="6" fillId="0" borderId="87" xfId="9" applyNumberFormat="1" applyBorder="1" applyAlignment="1">
      <alignment horizontal="right"/>
    </xf>
    <xf numFmtId="2" fontId="6" fillId="0" borderId="87" xfId="9" applyNumberFormat="1" applyBorder="1" applyAlignment="1">
      <alignment horizontal="center"/>
    </xf>
    <xf numFmtId="0" fontId="6" fillId="0" borderId="87" xfId="9" applyBorder="1" applyAlignment="1">
      <alignment wrapText="1"/>
    </xf>
    <xf numFmtId="164" fontId="6" fillId="0" borderId="87" xfId="9" applyNumberFormat="1" applyBorder="1" applyAlignment="1">
      <alignment horizontal="right" vertical="top" wrapText="1"/>
    </xf>
    <xf numFmtId="164" fontId="6" fillId="0" borderId="87" xfId="9" applyNumberFormat="1" applyBorder="1" applyAlignment="1">
      <alignment horizontal="center" vertical="top" wrapText="1"/>
    </xf>
    <xf numFmtId="14" fontId="86" fillId="5" borderId="87" xfId="9" applyNumberFormat="1" applyFont="1" applyFill="1" applyBorder="1" applyAlignment="1">
      <alignment horizontal="right" vertical="center" wrapText="1"/>
    </xf>
    <xf numFmtId="167" fontId="6" fillId="0" borderId="87" xfId="9" applyNumberFormat="1" applyBorder="1" applyAlignment="1">
      <alignment horizontal="right" vertical="top" wrapText="1"/>
    </xf>
    <xf numFmtId="167" fontId="6" fillId="0" borderId="87" xfId="9" applyNumberFormat="1" applyBorder="1" applyAlignment="1">
      <alignment horizontal="center" vertical="top" wrapText="1"/>
    </xf>
    <xf numFmtId="2" fontId="88" fillId="11" borderId="87" xfId="9" applyNumberFormat="1" applyFont="1" applyFill="1" applyBorder="1" applyAlignment="1">
      <alignment horizontal="right" vertical="top" wrapText="1"/>
    </xf>
    <xf numFmtId="167" fontId="6" fillId="0" borderId="87" xfId="9" applyNumberFormat="1" applyBorder="1" applyAlignment="1">
      <alignment horizontal="right" vertical="top"/>
    </xf>
    <xf numFmtId="167" fontId="88" fillId="11" borderId="87" xfId="9" applyNumberFormat="1" applyFont="1" applyFill="1" applyBorder="1" applyAlignment="1">
      <alignment horizontal="right" vertical="top"/>
    </xf>
    <xf numFmtId="167" fontId="6" fillId="0" borderId="87" xfId="9" applyNumberFormat="1" applyBorder="1" applyAlignment="1">
      <alignment horizontal="center" vertical="top"/>
    </xf>
    <xf numFmtId="3" fontId="6" fillId="0" borderId="87" xfId="9" applyNumberFormat="1" applyBorder="1" applyAlignment="1">
      <alignment horizontal="right" vertical="top" wrapText="1"/>
    </xf>
    <xf numFmtId="3" fontId="6" fillId="0" borderId="87" xfId="9" applyNumberFormat="1" applyBorder="1" applyAlignment="1">
      <alignment horizontal="center" vertical="top" wrapText="1"/>
    </xf>
    <xf numFmtId="4" fontId="6" fillId="0" borderId="87" xfId="1" applyNumberFormat="1" applyFont="1" applyBorder="1" applyAlignment="1">
      <alignment horizontal="right" vertical="top" wrapText="1"/>
    </xf>
    <xf numFmtId="9" fontId="6" fillId="0" borderId="87" xfId="1" applyFont="1" applyBorder="1" applyAlignment="1">
      <alignment horizontal="center" vertical="top" wrapText="1"/>
    </xf>
    <xf numFmtId="4" fontId="6" fillId="0" borderId="87" xfId="1" applyNumberFormat="1" applyFont="1" applyBorder="1" applyAlignment="1">
      <alignment horizontal="center" vertical="top" wrapText="1"/>
    </xf>
    <xf numFmtId="0" fontId="6" fillId="0" borderId="87" xfId="9" applyBorder="1"/>
    <xf numFmtId="164" fontId="6" fillId="0" borderId="87" xfId="9" applyNumberFormat="1" applyBorder="1" applyAlignment="1">
      <alignment horizontal="right"/>
    </xf>
    <xf numFmtId="164" fontId="6" fillId="0" borderId="87" xfId="9" applyNumberFormat="1" applyBorder="1" applyAlignment="1">
      <alignment horizontal="center"/>
    </xf>
    <xf numFmtId="0" fontId="6" fillId="0" borderId="87" xfId="9" applyBorder="1" applyAlignment="1">
      <alignment horizontal="left" vertical="top" wrapText="1" indent="2"/>
    </xf>
    <xf numFmtId="0" fontId="81" fillId="0" borderId="87" xfId="0" applyFont="1" applyBorder="1" applyAlignment="1">
      <alignment horizontal="center" vertical="top" wrapText="1"/>
    </xf>
    <xf numFmtId="0" fontId="81" fillId="0" borderId="87" xfId="0" applyFont="1" applyBorder="1" applyAlignment="1">
      <alignment vertical="top" wrapText="1"/>
    </xf>
    <xf numFmtId="0" fontId="89" fillId="0" borderId="87" xfId="0" applyFont="1" applyBorder="1" applyAlignment="1">
      <alignment vertical="top" wrapText="1"/>
    </xf>
    <xf numFmtId="164" fontId="90" fillId="0" borderId="87" xfId="0" applyNumberFormat="1" applyFont="1" applyBorder="1" applyAlignment="1">
      <alignment vertical="top"/>
    </xf>
    <xf numFmtId="0" fontId="81" fillId="0" borderId="87" xfId="0" applyFont="1" applyBorder="1" applyAlignment="1">
      <alignment vertical="top"/>
    </xf>
    <xf numFmtId="0" fontId="91" fillId="5" borderId="87" xfId="0" applyFont="1" applyFill="1" applyBorder="1" applyAlignment="1">
      <alignment horizontal="left" vertical="center"/>
    </xf>
    <xf numFmtId="0" fontId="91" fillId="5" borderId="87" xfId="0" applyFont="1" applyFill="1" applyBorder="1" applyAlignment="1">
      <alignment horizontal="center" vertical="center" wrapText="1"/>
    </xf>
    <xf numFmtId="14" fontId="86" fillId="5" borderId="87" xfId="0" applyNumberFormat="1" applyFont="1" applyFill="1" applyBorder="1" applyAlignment="1">
      <alignment horizontal="center" vertical="center" wrapText="1"/>
    </xf>
    <xf numFmtId="14" fontId="92" fillId="5" borderId="87" xfId="0" applyNumberFormat="1" applyFont="1" applyFill="1" applyBorder="1" applyAlignment="1">
      <alignment vertical="top" wrapText="1"/>
    </xf>
    <xf numFmtId="14" fontId="91" fillId="5" borderId="87" xfId="0" applyNumberFormat="1" applyFont="1" applyFill="1" applyBorder="1" applyAlignment="1">
      <alignment horizontal="center" vertical="top" wrapText="1"/>
    </xf>
    <xf numFmtId="164" fontId="6" fillId="0" borderId="87" xfId="0" applyNumberFormat="1" applyFont="1" applyBorder="1"/>
    <xf numFmtId="0" fontId="81" fillId="0" borderId="88" xfId="0" applyFont="1" applyBorder="1" applyAlignment="1">
      <alignment horizontal="center" vertical="top" wrapText="1"/>
    </xf>
    <xf numFmtId="0" fontId="81" fillId="0" borderId="88" xfId="0" applyFont="1" applyBorder="1" applyAlignment="1">
      <alignment vertical="top" wrapText="1"/>
    </xf>
    <xf numFmtId="0" fontId="81" fillId="0" borderId="88" xfId="0" applyFont="1" applyBorder="1"/>
    <xf numFmtId="164" fontId="6" fillId="0" borderId="88" xfId="0" applyNumberFormat="1" applyFont="1" applyBorder="1" applyAlignment="1">
      <alignment horizontal="right"/>
    </xf>
    <xf numFmtId="164" fontId="90" fillId="0" borderId="88" xfId="0" applyNumberFormat="1" applyFont="1" applyBorder="1" applyAlignment="1">
      <alignment vertical="top"/>
    </xf>
    <xf numFmtId="0" fontId="81" fillId="0" borderId="0" xfId="0" applyFont="1" applyAlignment="1">
      <alignment vertical="top" wrapText="1"/>
    </xf>
    <xf numFmtId="0" fontId="81" fillId="0" borderId="87" xfId="0" applyFont="1" applyBorder="1"/>
    <xf numFmtId="9" fontId="6" fillId="0" borderId="87" xfId="1" applyFont="1" applyBorder="1" applyAlignment="1">
      <alignment horizontal="right" vertical="center"/>
    </xf>
    <xf numFmtId="9" fontId="90" fillId="0" borderId="87" xfId="1" applyFont="1" applyBorder="1" applyAlignment="1">
      <alignment vertical="top"/>
    </xf>
    <xf numFmtId="49" fontId="86" fillId="5" borderId="87" xfId="9" applyNumberFormat="1" applyFont="1" applyFill="1" applyBorder="1" applyAlignment="1">
      <alignment horizontal="center" vertical="top" wrapText="1"/>
    </xf>
    <xf numFmtId="0" fontId="73" fillId="0" borderId="87" xfId="0" applyFont="1" applyBorder="1"/>
    <xf numFmtId="0" fontId="73" fillId="0" borderId="87" xfId="0" applyFont="1" applyBorder="1" applyAlignment="1">
      <alignment vertical="top" wrapText="1"/>
    </xf>
    <xf numFmtId="3" fontId="73" fillId="0" borderId="87" xfId="0" applyNumberFormat="1" applyFont="1" applyBorder="1" applyAlignment="1">
      <alignment horizontal="right" vertical="top"/>
    </xf>
    <xf numFmtId="0" fontId="73" fillId="0" borderId="87" xfId="0" applyFont="1" applyBorder="1" applyAlignment="1">
      <alignment horizontal="right" vertical="top"/>
    </xf>
    <xf numFmtId="3" fontId="93" fillId="8" borderId="87" xfId="1" applyNumberFormat="1" applyFont="1" applyFill="1" applyBorder="1" applyAlignment="1">
      <alignment horizontal="center" vertical="top"/>
    </xf>
    <xf numFmtId="3" fontId="93" fillId="0" borderId="87" xfId="0" applyNumberFormat="1" applyFont="1" applyBorder="1" applyAlignment="1">
      <alignment horizontal="center" vertical="top"/>
    </xf>
    <xf numFmtId="2" fontId="73" fillId="0" borderId="87" xfId="0" applyNumberFormat="1" applyFont="1" applyBorder="1" applyAlignment="1">
      <alignment horizontal="right" vertical="top"/>
    </xf>
    <xf numFmtId="164" fontId="73" fillId="0" borderId="87" xfId="0" applyNumberFormat="1" applyFont="1" applyBorder="1" applyAlignment="1">
      <alignment horizontal="right" vertical="top"/>
    </xf>
    <xf numFmtId="167" fontId="73" fillId="0" borderId="87" xfId="0" applyNumberFormat="1" applyFont="1" applyBorder="1" applyAlignment="1">
      <alignment horizontal="right" vertical="top"/>
    </xf>
    <xf numFmtId="0" fontId="6" fillId="0" borderId="87" xfId="9" applyBorder="1" applyAlignment="1">
      <alignment horizontal="left" vertical="top" wrapText="1"/>
    </xf>
    <xf numFmtId="3" fontId="94" fillId="0" borderId="0" xfId="9" applyNumberFormat="1" applyFont="1" applyAlignment="1">
      <alignment horizontal="center" vertical="top"/>
    </xf>
    <xf numFmtId="0" fontId="63" fillId="0" borderId="0" xfId="9" applyFont="1"/>
    <xf numFmtId="0" fontId="84" fillId="0" borderId="21" xfId="2" applyFont="1" applyBorder="1" applyAlignment="1" applyProtection="1">
      <alignment vertical="top" wrapText="1"/>
      <protection locked="0"/>
    </xf>
    <xf numFmtId="0" fontId="95" fillId="0" borderId="89" xfId="0" applyFont="1" applyBorder="1" applyAlignment="1">
      <alignment vertical="center"/>
    </xf>
    <xf numFmtId="0" fontId="95" fillId="0" borderId="89" xfId="0" applyFont="1" applyBorder="1" applyAlignment="1">
      <alignment vertical="center" wrapText="1"/>
    </xf>
    <xf numFmtId="0" fontId="95" fillId="0" borderId="90" xfId="0" applyFont="1" applyBorder="1" applyAlignment="1">
      <alignment vertical="center"/>
    </xf>
    <xf numFmtId="0" fontId="78" fillId="0" borderId="0" xfId="3" applyFont="1" applyAlignment="1">
      <alignment vertical="center"/>
    </xf>
    <xf numFmtId="0" fontId="74" fillId="0" borderId="0" xfId="3" applyFont="1" applyAlignment="1">
      <alignment vertical="center"/>
    </xf>
    <xf numFmtId="0" fontId="74" fillId="0" borderId="0" xfId="3" applyFont="1" applyAlignment="1">
      <alignment vertical="center" wrapText="1"/>
    </xf>
    <xf numFmtId="0" fontId="74" fillId="5" borderId="0" xfId="3" applyFont="1" applyFill="1" applyAlignment="1">
      <alignment vertical="center"/>
    </xf>
    <xf numFmtId="0" fontId="74" fillId="5" borderId="0" xfId="3" applyFont="1" applyFill="1" applyAlignment="1">
      <alignment vertical="center" wrapText="1"/>
    </xf>
    <xf numFmtId="164" fontId="74" fillId="5" borderId="0" xfId="3" applyNumberFormat="1" applyFont="1" applyFill="1" applyAlignment="1">
      <alignment horizontal="right" vertical="center"/>
    </xf>
    <xf numFmtId="164" fontId="74" fillId="0" borderId="0" xfId="3" applyNumberFormat="1" applyFont="1" applyAlignment="1">
      <alignment horizontal="right" vertical="center"/>
    </xf>
    <xf numFmtId="0" fontId="74" fillId="5" borderId="81" xfId="3" applyFont="1" applyFill="1" applyBorder="1" applyAlignment="1">
      <alignment horizontal="center" vertical="center" wrapText="1"/>
    </xf>
    <xf numFmtId="0" fontId="74" fillId="0" borderId="81" xfId="3" applyFont="1" applyBorder="1" applyAlignment="1">
      <alignment vertical="center" wrapText="1"/>
    </xf>
    <xf numFmtId="0" fontId="74" fillId="0" borderId="7" xfId="3" applyFont="1" applyBorder="1" applyAlignment="1">
      <alignment vertical="center" wrapText="1"/>
    </xf>
    <xf numFmtId="0" fontId="78" fillId="0" borderId="7" xfId="3" applyFont="1" applyBorder="1" applyAlignment="1">
      <alignment horizontal="center" vertical="center" wrapText="1"/>
    </xf>
    <xf numFmtId="164" fontId="78" fillId="0" borderId="7" xfId="3" applyNumberFormat="1" applyFont="1" applyBorder="1" applyAlignment="1">
      <alignment horizontal="right" vertical="center" wrapText="1"/>
    </xf>
    <xf numFmtId="0" fontId="74" fillId="0" borderId="82" xfId="3" applyFont="1" applyBorder="1" applyAlignment="1">
      <alignment vertical="center" wrapText="1"/>
    </xf>
    <xf numFmtId="0" fontId="78" fillId="0" borderId="7" xfId="3" applyFont="1" applyBorder="1" applyAlignment="1">
      <alignment vertical="center" wrapText="1"/>
    </xf>
    <xf numFmtId="0" fontId="80" fillId="0" borderId="7" xfId="3" applyFont="1" applyBorder="1" applyAlignment="1">
      <alignment vertical="center" wrapText="1"/>
    </xf>
    <xf numFmtId="0" fontId="80" fillId="0" borderId="7" xfId="3" applyFont="1" applyBorder="1" applyAlignment="1">
      <alignment horizontal="center" vertical="center" wrapText="1"/>
    </xf>
    <xf numFmtId="164" fontId="80" fillId="0" borderId="7" xfId="3" applyNumberFormat="1" applyFont="1" applyBorder="1" applyAlignment="1">
      <alignment horizontal="right" vertical="center" wrapText="1"/>
    </xf>
    <xf numFmtId="0" fontId="74" fillId="0" borderId="7" xfId="3" applyFont="1" applyBorder="1" applyAlignment="1">
      <alignment horizontal="center" vertical="center" wrapText="1"/>
    </xf>
    <xf numFmtId="164" fontId="74" fillId="0" borderId="7" xfId="3" applyNumberFormat="1" applyFont="1" applyBorder="1" applyAlignment="1">
      <alignment horizontal="right" vertical="center" wrapText="1"/>
    </xf>
    <xf numFmtId="0" fontId="80" fillId="0" borderId="7" xfId="3" applyFont="1" applyBorder="1" applyAlignment="1">
      <alignment horizontal="left" vertical="center" wrapText="1"/>
    </xf>
    <xf numFmtId="0" fontId="78" fillId="0" borderId="0" xfId="3" applyFont="1" applyAlignment="1">
      <alignment vertical="center" wrapText="1"/>
    </xf>
    <xf numFmtId="0" fontId="78" fillId="0" borderId="52" xfId="3" applyFont="1" applyBorder="1" applyAlignment="1">
      <alignment vertical="center" wrapText="1"/>
    </xf>
    <xf numFmtId="0" fontId="96" fillId="0" borderId="82" xfId="3" applyFont="1" applyBorder="1" applyAlignment="1">
      <alignment vertical="center" wrapText="1"/>
    </xf>
    <xf numFmtId="0" fontId="80" fillId="0" borderId="0" xfId="3" applyFont="1" applyAlignment="1">
      <alignment vertical="center"/>
    </xf>
    <xf numFmtId="0" fontId="74" fillId="0" borderId="81" xfId="3" applyFont="1" applyBorder="1" applyAlignment="1">
      <alignment horizontal="center" vertical="center" wrapText="1"/>
    </xf>
    <xf numFmtId="164" fontId="74" fillId="0" borderId="81" xfId="3" applyNumberFormat="1" applyFont="1" applyBorder="1" applyAlignment="1">
      <alignment horizontal="right" vertical="center" wrapText="1"/>
    </xf>
    <xf numFmtId="0" fontId="74" fillId="5" borderId="86" xfId="3" applyFont="1" applyFill="1" applyBorder="1" applyAlignment="1">
      <alignment vertical="center" wrapText="1"/>
    </xf>
    <xf numFmtId="0" fontId="74" fillId="5" borderId="7" xfId="3" applyFont="1" applyFill="1" applyBorder="1" applyAlignment="1">
      <alignment vertical="center" wrapText="1"/>
    </xf>
    <xf numFmtId="0" fontId="74" fillId="0" borderId="55" xfId="3" applyFont="1" applyBorder="1" applyAlignment="1">
      <alignment vertical="center" wrapText="1"/>
    </xf>
    <xf numFmtId="0" fontId="74" fillId="0" borderId="52" xfId="3" applyFont="1" applyBorder="1" applyAlignment="1">
      <alignment vertical="center" wrapText="1"/>
    </xf>
    <xf numFmtId="164" fontId="74" fillId="0" borderId="7" xfId="3" applyNumberFormat="1" applyFont="1" applyBorder="1" applyAlignment="1">
      <alignment vertical="center" wrapText="1"/>
    </xf>
    <xf numFmtId="0" fontId="74" fillId="0" borderId="51" xfId="3" applyFont="1" applyBorder="1" applyAlignment="1">
      <alignment vertical="center" wrapText="1"/>
    </xf>
    <xf numFmtId="0" fontId="78" fillId="0" borderId="7" xfId="3" applyFont="1" applyBorder="1" applyAlignment="1">
      <alignment horizontal="left" vertical="center" wrapText="1"/>
    </xf>
    <xf numFmtId="164" fontId="78" fillId="0" borderId="7" xfId="3" applyNumberFormat="1" applyFont="1" applyBorder="1" applyAlignment="1">
      <alignment vertical="center" wrapText="1"/>
    </xf>
    <xf numFmtId="0" fontId="96" fillId="0" borderId="51" xfId="3" applyFont="1" applyBorder="1" applyAlignment="1">
      <alignment vertical="center" wrapText="1"/>
    </xf>
    <xf numFmtId="164" fontId="80" fillId="0" borderId="7" xfId="3" applyNumberFormat="1" applyFont="1" applyBorder="1" applyAlignment="1">
      <alignment vertical="center" wrapText="1"/>
    </xf>
    <xf numFmtId="0" fontId="80" fillId="0" borderId="0" xfId="3" applyFont="1" applyAlignment="1">
      <alignment vertical="center" wrapText="1"/>
    </xf>
    <xf numFmtId="0" fontId="74" fillId="5" borderId="50" xfId="3" applyFont="1" applyFill="1" applyBorder="1" applyAlignment="1">
      <alignment vertical="center" wrapText="1"/>
    </xf>
    <xf numFmtId="164" fontId="74" fillId="5" borderId="7" xfId="3" applyNumberFormat="1" applyFont="1" applyFill="1" applyBorder="1" applyAlignment="1">
      <alignment vertical="center" wrapText="1"/>
    </xf>
    <xf numFmtId="0" fontId="78" fillId="0" borderId="0" xfId="3" applyFont="1" applyAlignment="1">
      <alignment horizontal="center" vertical="center"/>
    </xf>
    <xf numFmtId="164" fontId="78" fillId="0" borderId="0" xfId="3" applyNumberFormat="1" applyFont="1" applyAlignment="1">
      <alignment horizontal="right" vertical="center"/>
    </xf>
    <xf numFmtId="0" fontId="74" fillId="5" borderId="0" xfId="3" applyFont="1" applyFill="1" applyAlignment="1">
      <alignment horizontal="left" vertical="center"/>
    </xf>
    <xf numFmtId="0" fontId="74" fillId="5" borderId="0" xfId="3" applyFont="1" applyFill="1" applyAlignment="1">
      <alignment horizontal="center" vertical="center"/>
    </xf>
    <xf numFmtId="0" fontId="74" fillId="0" borderId="0" xfId="3" applyFont="1" applyAlignment="1">
      <alignment horizontal="left" vertical="center"/>
    </xf>
    <xf numFmtId="0" fontId="74" fillId="0" borderId="0" xfId="3" applyFont="1" applyAlignment="1">
      <alignment horizontal="center" vertical="center"/>
    </xf>
    <xf numFmtId="0" fontId="78" fillId="5" borderId="7" xfId="3" applyFont="1" applyFill="1" applyBorder="1" applyAlignment="1">
      <alignment horizontal="center" vertical="center" wrapText="1"/>
    </xf>
    <xf numFmtId="164" fontId="78" fillId="5" borderId="7" xfId="3" applyNumberFormat="1" applyFont="1" applyFill="1" applyBorder="1" applyAlignment="1">
      <alignment horizontal="center" vertical="center" wrapText="1"/>
    </xf>
    <xf numFmtId="49" fontId="74" fillId="0" borderId="7" xfId="3" applyNumberFormat="1" applyFont="1" applyBorder="1" applyAlignment="1">
      <alignment horizontal="center" vertical="center" wrapText="1"/>
    </xf>
    <xf numFmtId="49" fontId="80" fillId="0" borderId="7" xfId="3" applyNumberFormat="1" applyFont="1" applyBorder="1" applyAlignment="1">
      <alignment horizontal="center" vertical="center" wrapText="1"/>
    </xf>
    <xf numFmtId="49" fontId="78" fillId="0" borderId="7" xfId="3" applyNumberFormat="1" applyFont="1" applyBorder="1" applyAlignment="1">
      <alignment horizontal="center" vertical="center" wrapText="1"/>
    </xf>
    <xf numFmtId="0" fontId="78" fillId="5" borderId="0" xfId="3" applyFont="1" applyFill="1" applyAlignment="1">
      <alignment vertical="center"/>
    </xf>
    <xf numFmtId="0" fontId="77" fillId="5" borderId="0" xfId="3" applyFont="1" applyFill="1" applyAlignment="1">
      <alignment vertical="center"/>
    </xf>
    <xf numFmtId="0" fontId="77" fillId="0" borderId="0" xfId="3" applyFont="1" applyAlignment="1">
      <alignment horizontal="center" vertical="center"/>
    </xf>
    <xf numFmtId="164" fontId="74" fillId="5" borderId="7" xfId="3" applyNumberFormat="1" applyFont="1" applyFill="1" applyBorder="1" applyAlignment="1">
      <alignment horizontal="center" vertical="top" wrapText="1"/>
    </xf>
    <xf numFmtId="0" fontId="77" fillId="5" borderId="7" xfId="3" applyFont="1" applyFill="1" applyBorder="1" applyAlignment="1">
      <alignment horizontal="center" vertical="top" wrapText="1"/>
    </xf>
    <xf numFmtId="0" fontId="74" fillId="0" borderId="0" xfId="3" applyFont="1" applyAlignment="1">
      <alignment horizontal="center" vertical="top"/>
    </xf>
    <xf numFmtId="0" fontId="77" fillId="0" borderId="7" xfId="3" applyFont="1" applyBorder="1" applyAlignment="1">
      <alignment horizontal="center" vertical="center" wrapText="1"/>
    </xf>
    <xf numFmtId="0" fontId="77" fillId="0" borderId="7" xfId="3" applyFont="1" applyBorder="1" applyAlignment="1">
      <alignment vertical="center" wrapText="1"/>
    </xf>
    <xf numFmtId="49" fontId="77" fillId="0" borderId="7" xfId="3" applyNumberFormat="1" applyFont="1" applyBorder="1" applyAlignment="1">
      <alignment horizontal="center" vertical="center" wrapText="1"/>
    </xf>
    <xf numFmtId="3" fontId="73" fillId="0" borderId="7" xfId="3" applyNumberFormat="1" applyFont="1" applyBorder="1" applyAlignment="1">
      <alignment horizontal="center" vertical="center" wrapText="1"/>
    </xf>
    <xf numFmtId="0" fontId="73" fillId="0" borderId="7" xfId="3" applyFont="1" applyBorder="1" applyAlignment="1">
      <alignment vertical="center" wrapText="1"/>
    </xf>
    <xf numFmtId="49" fontId="73" fillId="0" borderId="7" xfId="3" applyNumberFormat="1" applyFont="1" applyBorder="1" applyAlignment="1">
      <alignment horizontal="center" vertical="center" wrapText="1"/>
    </xf>
    <xf numFmtId="3" fontId="77" fillId="0" borderId="7" xfId="3" applyNumberFormat="1" applyFont="1" applyBorder="1" applyAlignment="1">
      <alignment horizontal="center" vertical="center" wrapText="1"/>
    </xf>
    <xf numFmtId="3" fontId="78" fillId="0" borderId="0" xfId="3" applyNumberFormat="1" applyFont="1" applyAlignment="1">
      <alignment vertical="center"/>
    </xf>
    <xf numFmtId="0" fontId="74" fillId="5" borderId="0" xfId="3" applyFont="1" applyFill="1" applyAlignment="1">
      <alignment horizontal="center" vertical="center" wrapText="1"/>
    </xf>
    <xf numFmtId="164" fontId="78" fillId="5" borderId="0" xfId="3" applyNumberFormat="1" applyFont="1" applyFill="1" applyAlignment="1">
      <alignment horizontal="right" vertical="center"/>
    </xf>
    <xf numFmtId="0" fontId="74" fillId="0" borderId="0" xfId="3" applyFont="1" applyAlignment="1">
      <alignment horizontal="center" vertical="center" wrapText="1"/>
    </xf>
    <xf numFmtId="0" fontId="74" fillId="5" borderId="85" xfId="3" applyFont="1" applyFill="1" applyBorder="1" applyAlignment="1">
      <alignment horizontal="center" vertical="center" wrapText="1"/>
    </xf>
    <xf numFmtId="0" fontId="78" fillId="0" borderId="7" xfId="3" applyFont="1" applyBorder="1" applyAlignment="1">
      <alignment vertical="center"/>
    </xf>
    <xf numFmtId="164" fontId="78" fillId="0" borderId="7" xfId="3" applyNumberFormat="1" applyFont="1" applyBorder="1" applyAlignment="1">
      <alignment horizontal="right" vertical="center"/>
    </xf>
    <xf numFmtId="0" fontId="78" fillId="0" borderId="86" xfId="3" applyFont="1" applyBorder="1" applyAlignment="1">
      <alignment vertical="center"/>
    </xf>
    <xf numFmtId="0" fontId="79" fillId="0" borderId="7" xfId="3" applyFont="1" applyBorder="1" applyAlignment="1">
      <alignment horizontal="left" vertical="center" wrapText="1"/>
    </xf>
    <xf numFmtId="0" fontId="80" fillId="0" borderId="7" xfId="3" applyFont="1" applyBorder="1" applyAlignment="1">
      <alignment vertical="center"/>
    </xf>
    <xf numFmtId="164" fontId="80" fillId="0" borderId="7" xfId="3" applyNumberFormat="1" applyFont="1" applyBorder="1" applyAlignment="1">
      <alignment horizontal="right" vertical="center"/>
    </xf>
    <xf numFmtId="0" fontId="6" fillId="0" borderId="86" xfId="3" applyBorder="1" applyAlignment="1">
      <alignment vertical="center"/>
    </xf>
    <xf numFmtId="0" fontId="8" fillId="6" borderId="86" xfId="4" applyFill="1" applyBorder="1" applyAlignment="1">
      <alignment vertical="top" wrapText="1"/>
    </xf>
    <xf numFmtId="0" fontId="74" fillId="0" borderId="7" xfId="3" applyFont="1" applyBorder="1" applyAlignment="1">
      <alignment vertical="center"/>
    </xf>
    <xf numFmtId="164" fontId="74" fillId="0" borderId="7" xfId="3" applyNumberFormat="1" applyFont="1" applyBorder="1" applyAlignment="1">
      <alignment horizontal="right" vertical="center"/>
    </xf>
    <xf numFmtId="9" fontId="78" fillId="0" borderId="7" xfId="10" applyFont="1" applyBorder="1" applyAlignment="1">
      <alignment horizontal="right" vertical="center"/>
    </xf>
    <xf numFmtId="0" fontId="84" fillId="4" borderId="5" xfId="2" applyFont="1" applyFill="1" applyBorder="1" applyProtection="1">
      <protection locked="0"/>
    </xf>
    <xf numFmtId="0" fontId="73" fillId="0" borderId="0" xfId="0" applyFont="1" applyProtection="1">
      <protection hidden="1"/>
    </xf>
    <xf numFmtId="0" fontId="98" fillId="0" borderId="0" xfId="3" applyFont="1"/>
    <xf numFmtId="0" fontId="99" fillId="0" borderId="0" xfId="3" applyFont="1"/>
    <xf numFmtId="0" fontId="100" fillId="0" borderId="0" xfId="3" applyFont="1"/>
    <xf numFmtId="0" fontId="101" fillId="0" borderId="0" xfId="3" applyFont="1" applyAlignment="1">
      <alignment vertical="center"/>
    </xf>
    <xf numFmtId="0" fontId="102" fillId="0" borderId="0" xfId="3" applyFont="1" applyAlignment="1">
      <alignment horizontal="center"/>
    </xf>
    <xf numFmtId="0" fontId="103" fillId="5" borderId="7" xfId="3" applyFont="1" applyFill="1" applyBorder="1" applyAlignment="1">
      <alignment horizontal="center" vertical="center" wrapText="1"/>
    </xf>
    <xf numFmtId="1" fontId="103" fillId="5" borderId="7" xfId="3" applyNumberFormat="1" applyFont="1" applyFill="1" applyBorder="1" applyAlignment="1">
      <alignment horizontal="center" vertical="center" wrapText="1"/>
    </xf>
    <xf numFmtId="1" fontId="104" fillId="5" borderId="7" xfId="3" applyNumberFormat="1" applyFont="1" applyFill="1" applyBorder="1" applyAlignment="1">
      <alignment horizontal="center" vertical="center" wrapText="1"/>
    </xf>
    <xf numFmtId="14" fontId="103" fillId="5" borderId="7" xfId="3" applyNumberFormat="1" applyFont="1" applyFill="1" applyBorder="1" applyAlignment="1">
      <alignment horizontal="center" vertical="top" wrapText="1"/>
    </xf>
    <xf numFmtId="0" fontId="103" fillId="0" borderId="7" xfId="3" applyFont="1" applyBorder="1" applyAlignment="1">
      <alignment horizontal="center" vertical="center" wrapText="1"/>
    </xf>
    <xf numFmtId="1" fontId="103" fillId="0" borderId="7" xfId="3" applyNumberFormat="1" applyFont="1" applyBorder="1" applyAlignment="1">
      <alignment horizontal="center" vertical="center" wrapText="1"/>
    </xf>
    <xf numFmtId="1" fontId="104" fillId="0" borderId="7" xfId="3" applyNumberFormat="1" applyFont="1" applyBorder="1" applyAlignment="1">
      <alignment horizontal="center" vertical="center" wrapText="1"/>
    </xf>
    <xf numFmtId="14" fontId="103" fillId="0" borderId="7" xfId="3" applyNumberFormat="1" applyFont="1" applyBorder="1" applyAlignment="1">
      <alignment horizontal="center" vertical="top" wrapText="1"/>
    </xf>
    <xf numFmtId="0" fontId="103" fillId="5" borderId="7" xfId="3" applyFont="1" applyFill="1" applyBorder="1" applyAlignment="1">
      <alignment horizontal="left" vertical="center"/>
    </xf>
    <xf numFmtId="14" fontId="103" fillId="5" borderId="7" xfId="3" applyNumberFormat="1" applyFont="1" applyFill="1" applyBorder="1" applyAlignment="1">
      <alignment horizontal="center" vertical="center" wrapText="1"/>
    </xf>
    <xf numFmtId="14" fontId="104" fillId="5" borderId="7" xfId="3" applyNumberFormat="1" applyFont="1" applyFill="1" applyBorder="1" applyAlignment="1">
      <alignment vertical="center" wrapText="1"/>
    </xf>
    <xf numFmtId="0" fontId="100" fillId="0" borderId="7" xfId="3" applyFont="1" applyBorder="1" applyAlignment="1">
      <alignment horizontal="center" vertical="top" wrapText="1"/>
    </xf>
    <xf numFmtId="0" fontId="100" fillId="0" borderId="7" xfId="3" applyFont="1" applyBorder="1" applyAlignment="1">
      <alignment vertical="top" wrapText="1"/>
    </xf>
    <xf numFmtId="0" fontId="105" fillId="0" borderId="7" xfId="3" applyFont="1" applyBorder="1" applyAlignment="1">
      <alignment vertical="top" wrapText="1"/>
    </xf>
    <xf numFmtId="2" fontId="100" fillId="0" borderId="7" xfId="3" applyNumberFormat="1" applyFont="1" applyBorder="1" applyAlignment="1">
      <alignment horizontal="left" vertical="top" indent="2"/>
    </xf>
    <xf numFmtId="2" fontId="99" fillId="0" borderId="7" xfId="3" applyNumberFormat="1" applyFont="1" applyBorder="1" applyAlignment="1">
      <alignment vertical="top"/>
    </xf>
    <xf numFmtId="0" fontId="98" fillId="0" borderId="0" xfId="3" applyFont="1" applyAlignment="1">
      <alignment vertical="top"/>
    </xf>
    <xf numFmtId="0" fontId="105" fillId="0" borderId="82" xfId="3" applyFont="1" applyBorder="1" applyAlignment="1">
      <alignment vertical="top" wrapText="1"/>
    </xf>
    <xf numFmtId="2" fontId="100" fillId="0" borderId="7" xfId="3" applyNumberFormat="1" applyFont="1" applyBorder="1" applyAlignment="1">
      <alignment horizontal="left" vertical="top" wrapText="1" indent="2"/>
    </xf>
    <xf numFmtId="2" fontId="99" fillId="0" borderId="7" xfId="3" applyNumberFormat="1" applyFont="1" applyBorder="1" applyAlignment="1">
      <alignment vertical="top" wrapText="1"/>
    </xf>
    <xf numFmtId="9" fontId="106" fillId="11" borderId="0" xfId="3" applyNumberFormat="1" applyFont="1" applyFill="1" applyAlignment="1">
      <alignment vertical="top"/>
    </xf>
    <xf numFmtId="2" fontId="103" fillId="5" borderId="7" xfId="3" applyNumberFormat="1" applyFont="1" applyFill="1" applyBorder="1" applyAlignment="1">
      <alignment horizontal="left" vertical="center" wrapText="1" indent="2"/>
    </xf>
    <xf numFmtId="2" fontId="104" fillId="5" borderId="7" xfId="3" applyNumberFormat="1" applyFont="1" applyFill="1" applyBorder="1" applyAlignment="1">
      <alignment vertical="top" wrapText="1"/>
    </xf>
    <xf numFmtId="2" fontId="98" fillId="0" borderId="7" xfId="3" applyNumberFormat="1" applyFont="1" applyBorder="1" applyAlignment="1">
      <alignment horizontal="left" indent="2"/>
    </xf>
    <xf numFmtId="0" fontId="100" fillId="0" borderId="7" xfId="3" applyFont="1" applyBorder="1" applyAlignment="1">
      <alignment wrapText="1"/>
    </xf>
    <xf numFmtId="164" fontId="100" fillId="0" borderId="7" xfId="3" applyNumberFormat="1" applyFont="1" applyBorder="1" applyAlignment="1">
      <alignment horizontal="left" vertical="top" wrapText="1" indent="2"/>
    </xf>
    <xf numFmtId="164" fontId="99" fillId="0" borderId="7" xfId="3" applyNumberFormat="1" applyFont="1" applyBorder="1" applyAlignment="1">
      <alignment vertical="top" wrapText="1"/>
    </xf>
    <xf numFmtId="14" fontId="103" fillId="5" borderId="7" xfId="3" applyNumberFormat="1" applyFont="1" applyFill="1" applyBorder="1" applyAlignment="1">
      <alignment horizontal="left" vertical="center" wrapText="1" indent="2"/>
    </xf>
    <xf numFmtId="14" fontId="104" fillId="5" borderId="7" xfId="3" applyNumberFormat="1" applyFont="1" applyFill="1" applyBorder="1" applyAlignment="1">
      <alignment vertical="top" wrapText="1"/>
    </xf>
    <xf numFmtId="167" fontId="100" fillId="0" borderId="7" xfId="3" applyNumberFormat="1" applyFont="1" applyBorder="1" applyAlignment="1">
      <alignment horizontal="left" vertical="top" wrapText="1" indent="2"/>
    </xf>
    <xf numFmtId="167" fontId="99" fillId="0" borderId="7" xfId="3" applyNumberFormat="1" applyFont="1" applyBorder="1" applyAlignment="1">
      <alignment vertical="top" wrapText="1"/>
    </xf>
    <xf numFmtId="0" fontId="100" fillId="0" borderId="7" xfId="3" applyFont="1" applyBorder="1" applyAlignment="1">
      <alignment vertical="top"/>
    </xf>
    <xf numFmtId="2" fontId="102" fillId="11" borderId="7" xfId="3" applyNumberFormat="1" applyFont="1" applyFill="1" applyBorder="1" applyAlignment="1">
      <alignment horizontal="left" vertical="top" wrapText="1" indent="2"/>
    </xf>
    <xf numFmtId="167" fontId="100" fillId="0" borderId="7" xfId="3" applyNumberFormat="1" applyFont="1" applyBorder="1" applyAlignment="1">
      <alignment horizontal="left" vertical="top" indent="2"/>
    </xf>
    <xf numFmtId="167" fontId="102" fillId="11" borderId="7" xfId="3" applyNumberFormat="1" applyFont="1" applyFill="1" applyBorder="1" applyAlignment="1">
      <alignment horizontal="left" vertical="top" indent="2"/>
    </xf>
    <xf numFmtId="167" fontId="99" fillId="0" borderId="7" xfId="3" applyNumberFormat="1" applyFont="1" applyBorder="1" applyAlignment="1">
      <alignment vertical="top"/>
    </xf>
    <xf numFmtId="3" fontId="98" fillId="0" borderId="7" xfId="3" applyNumberFormat="1" applyFont="1" applyBorder="1" applyAlignment="1">
      <alignment horizontal="left" vertical="top" wrapText="1"/>
    </xf>
    <xf numFmtId="3" fontId="99" fillId="0" borderId="7" xfId="3" applyNumberFormat="1" applyFont="1" applyBorder="1" applyAlignment="1">
      <alignment vertical="top" wrapText="1"/>
    </xf>
    <xf numFmtId="168" fontId="98" fillId="0" borderId="7" xfId="3" applyNumberFormat="1" applyFont="1" applyBorder="1" applyAlignment="1">
      <alignment horizontal="left" vertical="top" wrapText="1" indent="2"/>
    </xf>
    <xf numFmtId="168" fontId="99" fillId="0" borderId="7" xfId="3" applyNumberFormat="1" applyFont="1" applyBorder="1" applyAlignment="1">
      <alignment vertical="top" wrapText="1"/>
    </xf>
    <xf numFmtId="14" fontId="107" fillId="5" borderId="7" xfId="3" applyNumberFormat="1" applyFont="1" applyFill="1" applyBorder="1" applyAlignment="1">
      <alignment horizontal="center" vertical="center" wrapText="1"/>
    </xf>
    <xf numFmtId="0" fontId="100" fillId="0" borderId="7" xfId="3" applyFont="1" applyBorder="1"/>
    <xf numFmtId="164" fontId="98" fillId="0" borderId="7" xfId="3" applyNumberFormat="1" applyFont="1" applyBorder="1"/>
    <xf numFmtId="164" fontId="99" fillId="0" borderId="7" xfId="3" applyNumberFormat="1" applyFont="1" applyBorder="1" applyAlignment="1">
      <alignment vertical="top"/>
    </xf>
    <xf numFmtId="0" fontId="100" fillId="0" borderId="7" xfId="3" applyFont="1" applyBorder="1" applyAlignment="1">
      <alignment horizontal="left" vertical="top" wrapText="1" indent="2"/>
    </xf>
    <xf numFmtId="9" fontId="98" fillId="0" borderId="7" xfId="10" applyFont="1" applyBorder="1" applyAlignment="1">
      <alignment horizontal="right" vertical="center"/>
    </xf>
    <xf numFmtId="9" fontId="99" fillId="0" borderId="7" xfId="10" applyFont="1" applyBorder="1" applyAlignment="1">
      <alignment vertical="top"/>
    </xf>
    <xf numFmtId="0" fontId="6" fillId="0" borderId="87" xfId="3" applyBorder="1"/>
    <xf numFmtId="0" fontId="6" fillId="0" borderId="87" xfId="9" applyBorder="1" applyAlignment="1">
      <alignment horizontal="left" vertical="top"/>
    </xf>
    <xf numFmtId="0" fontId="108" fillId="0" borderId="0" xfId="3" applyFont="1"/>
    <xf numFmtId="0" fontId="27" fillId="4" borderId="0" xfId="2" applyFont="1" applyFill="1" applyAlignment="1" applyProtection="1">
      <alignment horizontal="left" vertical="top"/>
      <protection locked="0"/>
    </xf>
    <xf numFmtId="0" fontId="16" fillId="7" borderId="0" xfId="2" applyFont="1" applyFill="1" applyAlignment="1" applyProtection="1">
      <alignment horizontal="left" vertical="top"/>
      <protection locked="0"/>
    </xf>
    <xf numFmtId="0" fontId="33" fillId="4" borderId="0" xfId="2" applyFont="1" applyFill="1" applyAlignment="1" applyProtection="1">
      <alignment horizontal="left" vertical="center" wrapText="1"/>
      <protection locked="0"/>
    </xf>
    <xf numFmtId="0" fontId="27" fillId="5" borderId="17" xfId="2" applyFont="1" applyFill="1" applyBorder="1" applyAlignment="1" applyProtection="1">
      <alignment horizontal="left" vertical="center"/>
      <protection locked="0"/>
    </xf>
    <xf numFmtId="0" fontId="19" fillId="5" borderId="17" xfId="2" applyFont="1" applyFill="1" applyBorder="1" applyAlignment="1" applyProtection="1">
      <alignment horizontal="center" vertical="top" wrapText="1"/>
      <protection locked="0"/>
    </xf>
    <xf numFmtId="0" fontId="27" fillId="5" borderId="17" xfId="2" applyFont="1" applyFill="1" applyBorder="1" applyAlignment="1" applyProtection="1">
      <alignment horizontal="center" vertical="top"/>
      <protection locked="0"/>
    </xf>
    <xf numFmtId="0" fontId="12" fillId="5" borderId="17" xfId="2" applyFont="1" applyFill="1" applyBorder="1" applyAlignment="1" applyProtection="1">
      <alignment horizontal="center" vertical="top" wrapText="1"/>
      <protection locked="0"/>
    </xf>
    <xf numFmtId="0" fontId="42" fillId="5" borderId="17" xfId="2" applyFont="1" applyFill="1" applyBorder="1" applyAlignment="1" applyProtection="1">
      <alignment horizontal="center" vertical="top" wrapText="1"/>
      <protection locked="0"/>
    </xf>
    <xf numFmtId="0" fontId="30" fillId="5" borderId="17" xfId="2" applyFont="1" applyFill="1" applyBorder="1" applyAlignment="1" applyProtection="1">
      <alignment horizontal="center" vertical="top" wrapText="1"/>
      <protection locked="0"/>
    </xf>
    <xf numFmtId="0" fontId="52" fillId="0" borderId="25" xfId="2" applyFont="1" applyBorder="1" applyAlignment="1" applyProtection="1">
      <alignment horizontal="left" vertical="center"/>
      <protection locked="0"/>
    </xf>
    <xf numFmtId="0" fontId="48" fillId="0" borderId="0" xfId="2" applyFont="1" applyAlignment="1" applyProtection="1">
      <alignment horizontal="left" vertical="top" wrapText="1"/>
      <protection locked="0"/>
    </xf>
    <xf numFmtId="0" fontId="48" fillId="0" borderId="43" xfId="2" applyFont="1" applyBorder="1" applyAlignment="1" applyProtection="1">
      <alignment horizontal="left" vertical="top" wrapText="1"/>
      <protection locked="0"/>
    </xf>
    <xf numFmtId="0" fontId="16" fillId="4" borderId="0" xfId="2" applyFont="1" applyFill="1" applyAlignment="1" applyProtection="1">
      <alignment horizontal="left" vertical="top" wrapText="1"/>
      <protection locked="0"/>
    </xf>
    <xf numFmtId="0" fontId="19" fillId="5" borderId="24" xfId="2" applyFont="1" applyFill="1" applyBorder="1" applyAlignment="1" applyProtection="1">
      <alignment horizontal="center" vertical="top" wrapText="1"/>
      <protection locked="0"/>
    </xf>
    <xf numFmtId="0" fontId="19" fillId="5" borderId="15" xfId="2" applyFont="1" applyFill="1" applyBorder="1" applyAlignment="1" applyProtection="1">
      <alignment horizontal="center" vertical="top" wrapText="1"/>
      <protection locked="0"/>
    </xf>
    <xf numFmtId="0" fontId="51" fillId="0" borderId="46" xfId="2" applyFont="1" applyBorder="1" applyAlignment="1" applyProtection="1">
      <alignment horizontal="left" vertical="center"/>
      <protection locked="0"/>
    </xf>
    <xf numFmtId="0" fontId="51" fillId="0" borderId="25" xfId="2" applyFont="1" applyBorder="1" applyAlignment="1" applyProtection="1">
      <alignment horizontal="left" vertical="center"/>
      <protection locked="0"/>
    </xf>
    <xf numFmtId="0" fontId="27" fillId="5" borderId="8" xfId="2" applyFont="1" applyFill="1" applyBorder="1" applyAlignment="1" applyProtection="1">
      <alignment horizontal="left" vertical="center"/>
      <protection locked="0"/>
    </xf>
    <xf numFmtId="0" fontId="27" fillId="5" borderId="10" xfId="2" applyFont="1" applyFill="1" applyBorder="1" applyAlignment="1" applyProtection="1">
      <alignment horizontal="left" vertical="center"/>
      <protection locked="0"/>
    </xf>
    <xf numFmtId="0" fontId="19" fillId="5" borderId="23" xfId="2" applyFont="1" applyFill="1" applyBorder="1" applyAlignment="1" applyProtection="1">
      <alignment horizontal="center" vertical="top" wrapText="1"/>
      <protection locked="0"/>
    </xf>
    <xf numFmtId="0" fontId="19" fillId="5" borderId="16" xfId="2" applyFont="1" applyFill="1" applyBorder="1" applyAlignment="1" applyProtection="1">
      <alignment horizontal="center" vertical="top" wrapText="1"/>
      <protection locked="0"/>
    </xf>
    <xf numFmtId="0" fontId="19" fillId="5" borderId="19" xfId="2" applyFont="1" applyFill="1" applyBorder="1" applyAlignment="1" applyProtection="1">
      <alignment horizontal="center" vertical="center" wrapText="1"/>
      <protection locked="0"/>
    </xf>
    <xf numFmtId="0" fontId="19" fillId="5" borderId="20" xfId="2" applyFont="1" applyFill="1" applyBorder="1" applyAlignment="1" applyProtection="1">
      <alignment horizontal="center" vertical="center" wrapText="1"/>
      <protection locked="0"/>
    </xf>
    <xf numFmtId="0" fontId="3" fillId="0" borderId="7" xfId="2" applyFont="1" applyBorder="1" applyAlignment="1" applyProtection="1">
      <alignment horizontal="center"/>
      <protection locked="0"/>
    </xf>
    <xf numFmtId="0" fontId="19" fillId="5" borderId="17" xfId="2" applyFont="1" applyFill="1" applyBorder="1" applyAlignment="1" applyProtection="1">
      <alignment horizontal="center" vertical="center" wrapText="1"/>
      <protection locked="0"/>
    </xf>
    <xf numFmtId="0" fontId="12" fillId="7" borderId="17" xfId="2" applyFont="1" applyFill="1" applyBorder="1" applyAlignment="1" applyProtection="1">
      <alignment horizontal="center" vertical="center" textRotation="90"/>
      <protection locked="0"/>
    </xf>
    <xf numFmtId="0" fontId="12" fillId="8" borderId="17" xfId="2" applyFont="1" applyFill="1" applyBorder="1" applyAlignment="1" applyProtection="1">
      <alignment horizontal="center" vertical="center" textRotation="90"/>
      <protection locked="0"/>
    </xf>
    <xf numFmtId="0" fontId="3" fillId="5" borderId="17" xfId="2" applyFont="1" applyFill="1" applyBorder="1" applyAlignment="1" applyProtection="1">
      <alignment horizontal="center"/>
      <protection locked="0"/>
    </xf>
    <xf numFmtId="0" fontId="3" fillId="0" borderId="17" xfId="2" applyFont="1" applyBorder="1" applyAlignment="1" applyProtection="1">
      <alignment horizontal="center" vertical="top"/>
      <protection locked="0"/>
    </xf>
    <xf numFmtId="0" fontId="15" fillId="4" borderId="0" xfId="2" applyFont="1" applyFill="1" applyAlignment="1" applyProtection="1">
      <alignment horizontal="left" vertical="center"/>
      <protection locked="0"/>
    </xf>
    <xf numFmtId="0" fontId="14" fillId="3" borderId="5" xfId="2" applyFont="1" applyFill="1" applyBorder="1" applyAlignment="1" applyProtection="1">
      <alignment horizontal="center" vertical="top" wrapText="1"/>
      <protection locked="0"/>
    </xf>
    <xf numFmtId="0" fontId="14" fillId="3" borderId="22" xfId="2" applyFont="1" applyFill="1" applyBorder="1" applyAlignment="1" applyProtection="1">
      <alignment horizontal="center" vertical="top" wrapText="1"/>
      <protection locked="0"/>
    </xf>
    <xf numFmtId="0" fontId="16" fillId="5" borderId="17" xfId="2" applyFont="1" applyFill="1" applyBorder="1" applyAlignment="1" applyProtection="1">
      <alignment horizontal="left" vertical="center" wrapText="1"/>
      <protection locked="0"/>
    </xf>
    <xf numFmtId="0" fontId="26" fillId="0" borderId="0" xfId="0"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19" fillId="5" borderId="17" xfId="2" applyFont="1" applyFill="1" applyBorder="1" applyAlignment="1">
      <alignment horizontal="center" vertical="center" wrapText="1"/>
    </xf>
    <xf numFmtId="0" fontId="19" fillId="5" borderId="17" xfId="2" applyFont="1" applyFill="1" applyBorder="1" applyAlignment="1">
      <alignment horizontal="center" vertical="top" wrapText="1"/>
    </xf>
    <xf numFmtId="0" fontId="28" fillId="10" borderId="0" xfId="0" applyFont="1" applyFill="1" applyAlignment="1">
      <alignment horizontal="center" vertical="center" wrapText="1"/>
    </xf>
    <xf numFmtId="0" fontId="16" fillId="0" borderId="0" xfId="0" applyFont="1" applyAlignment="1">
      <alignment horizontal="left"/>
    </xf>
    <xf numFmtId="0" fontId="12" fillId="5" borderId="17" xfId="0" applyFont="1" applyFill="1" applyBorder="1" applyAlignment="1">
      <alignment horizontal="center" vertical="top" wrapText="1"/>
    </xf>
    <xf numFmtId="0" fontId="9" fillId="0" borderId="11" xfId="2" applyFont="1" applyBorder="1" applyAlignment="1">
      <alignment horizontal="left"/>
    </xf>
    <xf numFmtId="0" fontId="9" fillId="0" borderId="0" xfId="2" applyFont="1" applyAlignment="1">
      <alignment horizontal="left"/>
    </xf>
    <xf numFmtId="0" fontId="12" fillId="5" borderId="23" xfId="0" applyFont="1" applyFill="1" applyBorder="1" applyAlignment="1">
      <alignment horizontal="center" vertical="top" wrapText="1"/>
    </xf>
    <xf numFmtId="0" fontId="12" fillId="5" borderId="16" xfId="0" applyFont="1" applyFill="1" applyBorder="1" applyAlignment="1">
      <alignment horizontal="center" vertical="top" wrapText="1"/>
    </xf>
    <xf numFmtId="0" fontId="12" fillId="5" borderId="24" xfId="0" applyFont="1" applyFill="1" applyBorder="1" applyAlignment="1">
      <alignment horizontal="center" vertical="top" wrapText="1"/>
    </xf>
    <xf numFmtId="0" fontId="12" fillId="5" borderId="15" xfId="0" applyFont="1" applyFill="1" applyBorder="1" applyAlignment="1">
      <alignment horizontal="center" vertical="top" wrapText="1"/>
    </xf>
    <xf numFmtId="0" fontId="53" fillId="0" borderId="7" xfId="8" applyFont="1" applyBorder="1" applyAlignment="1">
      <alignment horizontal="center" vertical="center" wrapText="1"/>
    </xf>
    <xf numFmtId="0" fontId="53" fillId="0" borderId="59" xfId="8" applyFont="1" applyBorder="1" applyAlignment="1">
      <alignment horizontal="center" vertical="center" wrapText="1"/>
    </xf>
    <xf numFmtId="0" fontId="60" fillId="0" borderId="70" xfId="8" applyFont="1" applyBorder="1" applyAlignment="1">
      <alignment horizontal="center" vertical="center" wrapText="1"/>
    </xf>
    <xf numFmtId="0" fontId="60" fillId="0" borderId="71" xfId="8" applyFont="1" applyBorder="1" applyAlignment="1">
      <alignment horizontal="center" vertical="center" wrapText="1"/>
    </xf>
    <xf numFmtId="0" fontId="60" fillId="0" borderId="72" xfId="8" applyFont="1" applyBorder="1" applyAlignment="1">
      <alignment horizontal="center" vertical="center" wrapText="1"/>
    </xf>
    <xf numFmtId="0" fontId="2" fillId="0" borderId="60" xfId="8" applyBorder="1" applyAlignment="1">
      <alignment horizontal="center"/>
    </xf>
    <xf numFmtId="0" fontId="2" fillId="0" borderId="0" xfId="8" applyAlignment="1">
      <alignment horizontal="center"/>
    </xf>
    <xf numFmtId="0" fontId="2" fillId="0" borderId="64" xfId="8" applyBorder="1" applyAlignment="1">
      <alignment horizontal="center"/>
    </xf>
    <xf numFmtId="0" fontId="61" fillId="0" borderId="63" xfId="8" applyFont="1" applyBorder="1" applyAlignment="1">
      <alignment horizontal="left" vertical="center" wrapText="1"/>
    </xf>
    <xf numFmtId="0" fontId="61" fillId="0" borderId="49" xfId="8" applyFont="1" applyBorder="1" applyAlignment="1">
      <alignment horizontal="left" vertical="center"/>
    </xf>
    <xf numFmtId="0" fontId="61" fillId="0" borderId="62" xfId="8" applyFont="1" applyBorder="1" applyAlignment="1">
      <alignment horizontal="left" vertical="center"/>
    </xf>
    <xf numFmtId="0" fontId="57" fillId="0" borderId="73" xfId="8" applyFont="1" applyBorder="1" applyAlignment="1">
      <alignment horizontal="left" vertical="center" wrapText="1"/>
    </xf>
    <xf numFmtId="0" fontId="57" fillId="0" borderId="50" xfId="8" applyFont="1" applyBorder="1" applyAlignment="1">
      <alignment horizontal="left" vertical="center"/>
    </xf>
    <xf numFmtId="0" fontId="57" fillId="0" borderId="69" xfId="8" applyFont="1" applyBorder="1" applyAlignment="1">
      <alignment horizontal="left" vertical="center"/>
    </xf>
    <xf numFmtId="0" fontId="54" fillId="0" borderId="57" xfId="8" applyFont="1" applyBorder="1" applyAlignment="1">
      <alignment horizontal="center" wrapText="1"/>
    </xf>
    <xf numFmtId="0" fontId="53" fillId="0" borderId="77" xfId="8" applyFont="1" applyBorder="1" applyAlignment="1">
      <alignment horizontal="center" vertical="center"/>
    </xf>
    <xf numFmtId="0" fontId="58" fillId="0" borderId="7" xfId="8" applyFont="1" applyBorder="1" applyAlignment="1">
      <alignment horizontal="center" vertical="center" wrapText="1"/>
    </xf>
    <xf numFmtId="0" fontId="63" fillId="0" borderId="60" xfId="8" applyFont="1" applyBorder="1" applyAlignment="1">
      <alignment horizontal="left" vertical="center"/>
    </xf>
    <xf numFmtId="0" fontId="63" fillId="0" borderId="0" xfId="8" applyFont="1" applyAlignment="1">
      <alignment horizontal="left" vertical="center"/>
    </xf>
    <xf numFmtId="0" fontId="63" fillId="0" borderId="64" xfId="8" applyFont="1" applyBorder="1" applyAlignment="1">
      <alignment horizontal="left" vertical="center"/>
    </xf>
    <xf numFmtId="0" fontId="53" fillId="0" borderId="7" xfId="8" applyFont="1" applyBorder="1" applyAlignment="1">
      <alignment horizontal="center" vertical="center"/>
    </xf>
    <xf numFmtId="0" fontId="53" fillId="0" borderId="59" xfId="8" applyFont="1" applyBorder="1" applyAlignment="1">
      <alignment horizontal="center" vertical="center"/>
    </xf>
    <xf numFmtId="0" fontId="53" fillId="0" borderId="78" xfId="8" applyFont="1" applyBorder="1" applyAlignment="1">
      <alignment horizontal="center" vertical="center"/>
    </xf>
    <xf numFmtId="0" fontId="56" fillId="0" borderId="65" xfId="8" applyFont="1" applyBorder="1" applyAlignment="1">
      <alignment horizontal="left" vertical="center" wrapText="1"/>
    </xf>
    <xf numFmtId="0" fontId="56" fillId="0" borderId="66" xfId="8" applyFont="1" applyBorder="1" applyAlignment="1">
      <alignment horizontal="left" vertical="center" wrapText="1"/>
    </xf>
    <xf numFmtId="0" fontId="56" fillId="0" borderId="67" xfId="8" applyFont="1" applyBorder="1" applyAlignment="1">
      <alignment horizontal="left" vertical="center" wrapText="1"/>
    </xf>
    <xf numFmtId="0" fontId="54" fillId="0" borderId="52" xfId="8" applyFont="1" applyBorder="1" applyAlignment="1">
      <alignment horizontal="left" vertical="center" wrapText="1"/>
    </xf>
    <xf numFmtId="0" fontId="54" fillId="0" borderId="50" xfId="8" applyFont="1" applyBorder="1" applyAlignment="1">
      <alignment horizontal="left" vertical="center" wrapText="1"/>
    </xf>
    <xf numFmtId="0" fontId="54" fillId="0" borderId="69" xfId="8" applyFont="1" applyBorder="1" applyAlignment="1">
      <alignment horizontal="left" vertical="center" wrapText="1"/>
    </xf>
    <xf numFmtId="0" fontId="54" fillId="0" borderId="48" xfId="8" applyFont="1" applyBorder="1" applyAlignment="1">
      <alignment horizontal="left" vertical="center" wrapText="1"/>
    </xf>
    <xf numFmtId="0" fontId="54" fillId="0" borderId="7" xfId="8" applyFont="1" applyBorder="1" applyAlignment="1">
      <alignment horizontal="left" vertical="center" wrapText="1"/>
    </xf>
    <xf numFmtId="0" fontId="54" fillId="0" borderId="59" xfId="8" applyFont="1" applyBorder="1" applyAlignment="1">
      <alignment horizontal="left" vertical="center" wrapText="1"/>
    </xf>
    <xf numFmtId="0" fontId="54" fillId="0" borderId="74" xfId="8" applyFont="1" applyBorder="1" applyAlignment="1">
      <alignment vertical="center" wrapText="1"/>
    </xf>
    <xf numFmtId="0" fontId="54" fillId="0" borderId="51" xfId="8" applyFont="1" applyBorder="1" applyAlignment="1">
      <alignment vertical="center" wrapText="1"/>
    </xf>
    <xf numFmtId="0" fontId="54" fillId="0" borderId="76" xfId="8" applyFont="1" applyBorder="1" applyAlignment="1">
      <alignment vertical="center" wrapText="1"/>
    </xf>
    <xf numFmtId="0" fontId="54" fillId="0" borderId="56" xfId="8" applyFont="1" applyBorder="1" applyAlignment="1">
      <alignment horizontal="center" vertical="center"/>
    </xf>
    <xf numFmtId="0" fontId="54" fillId="0" borderId="61" xfId="8" applyFont="1" applyBorder="1" applyAlignment="1">
      <alignment horizontal="center" vertical="center"/>
    </xf>
    <xf numFmtId="0" fontId="54" fillId="0" borderId="75" xfId="8" applyFont="1" applyBorder="1" applyAlignment="1">
      <alignment horizontal="center" vertical="center"/>
    </xf>
    <xf numFmtId="0" fontId="62" fillId="0" borderId="58" xfId="8" applyFont="1" applyBorder="1" applyAlignment="1">
      <alignment horizontal="center"/>
    </xf>
    <xf numFmtId="0" fontId="62" fillId="0" borderId="55" xfId="8" applyFont="1" applyBorder="1" applyAlignment="1">
      <alignment horizontal="center"/>
    </xf>
    <xf numFmtId="0" fontId="62" fillId="0" borderId="68" xfId="8" applyFont="1" applyBorder="1" applyAlignment="1">
      <alignment horizontal="center"/>
    </xf>
    <xf numFmtId="0" fontId="81" fillId="6" borderId="86" xfId="0" applyFont="1" applyFill="1" applyBorder="1" applyAlignment="1">
      <alignment horizontal="left" vertical="top" wrapText="1"/>
    </xf>
    <xf numFmtId="0" fontId="78" fillId="0" borderId="83" xfId="0" applyFont="1" applyBorder="1" applyAlignment="1">
      <alignment horizontal="left" vertical="center" wrapText="1"/>
    </xf>
    <xf numFmtId="0" fontId="78" fillId="0" borderId="49" xfId="0" applyFont="1" applyBorder="1" applyAlignment="1">
      <alignment horizontal="left" vertical="center" wrapText="1"/>
    </xf>
    <xf numFmtId="0" fontId="78" fillId="0" borderId="48" xfId="0" applyFont="1" applyBorder="1" applyAlignment="1">
      <alignment horizontal="left" vertical="center" wrapText="1"/>
    </xf>
    <xf numFmtId="0" fontId="74" fillId="12" borderId="0" xfId="0" applyFont="1" applyFill="1" applyAlignment="1">
      <alignment horizontal="center" vertical="top"/>
    </xf>
    <xf numFmtId="0" fontId="75" fillId="0" borderId="7" xfId="0" applyFont="1" applyBorder="1" applyAlignment="1">
      <alignment horizontal="center" vertical="center" wrapText="1"/>
    </xf>
    <xf numFmtId="0" fontId="75" fillId="0" borderId="81" xfId="0" applyFont="1" applyBorder="1" applyAlignment="1">
      <alignment horizontal="center" vertical="center" wrapText="1"/>
    </xf>
    <xf numFmtId="0" fontId="75" fillId="0" borderId="82" xfId="0" applyFont="1" applyBorder="1" applyAlignment="1">
      <alignment horizontal="center" vertical="center" wrapText="1"/>
    </xf>
    <xf numFmtId="0" fontId="75" fillId="0" borderId="50" xfId="0" applyFont="1" applyBorder="1" applyAlignment="1">
      <alignment horizontal="center" vertical="center" wrapText="1"/>
    </xf>
    <xf numFmtId="0" fontId="6" fillId="0" borderId="0" xfId="9" applyAlignment="1">
      <alignment horizontal="right" vertical="center" wrapText="1"/>
    </xf>
    <xf numFmtId="0" fontId="86" fillId="0" borderId="0" xfId="9" applyFont="1" applyAlignment="1">
      <alignment horizontal="center" vertical="center" wrapText="1"/>
    </xf>
    <xf numFmtId="0" fontId="72" fillId="5" borderId="0" xfId="3" applyFont="1" applyFill="1" applyAlignment="1">
      <alignment horizontal="center" vertical="center"/>
    </xf>
    <xf numFmtId="0" fontId="81" fillId="6" borderId="86" xfId="3" applyFont="1" applyFill="1" applyBorder="1" applyAlignment="1">
      <alignment horizontal="left" vertical="top" wrapText="1"/>
    </xf>
    <xf numFmtId="0" fontId="84" fillId="0" borderId="21" xfId="2" applyFont="1" applyBorder="1" applyAlignment="1" applyProtection="1">
      <alignment horizontal="left" vertical="top" wrapText="1"/>
      <protection locked="0"/>
    </xf>
    <xf numFmtId="0" fontId="97" fillId="0" borderId="0" xfId="3" applyFont="1" applyAlignment="1">
      <alignment horizontal="right" vertical="center" wrapText="1"/>
    </xf>
    <xf numFmtId="0" fontId="101" fillId="0" borderId="0" xfId="3" applyFont="1" applyAlignment="1">
      <alignment horizontal="center" vertical="center" wrapText="1"/>
    </xf>
    <xf numFmtId="0" fontId="69" fillId="0" borderId="0" xfId="11" applyFont="1" applyAlignment="1">
      <alignment vertical="center" wrapText="1"/>
    </xf>
  </cellXfs>
  <cellStyles count="12">
    <cellStyle name="Hyperlink" xfId="7" builtinId="8"/>
    <cellStyle name="Hyperlink 2" xfId="4" xr:uid="{D031673B-2E91-452E-9D97-414FA154EC83}"/>
    <cellStyle name="Normal" xfId="0" builtinId="0"/>
    <cellStyle name="Normal 2" xfId="2" xr:uid="{C4E3CCED-FF5F-4AAC-9761-CD203D868905}"/>
    <cellStyle name="Normal 2 2" xfId="6" xr:uid="{7CF751E6-A19D-43EB-A7B0-AFE19A1B6CE7}"/>
    <cellStyle name="Normal 2 2 2" xfId="9" xr:uid="{DF3E3235-35BD-48B5-BC55-6028943D7F4F}"/>
    <cellStyle name="Normal 3" xfId="3" xr:uid="{B78AF4DE-8B32-4DE3-A01A-437F3DC70C60}"/>
    <cellStyle name="Normal 4" xfId="8" xr:uid="{0475FAB6-E3D7-4172-A5C0-1FB5EF570F51}"/>
    <cellStyle name="Normal 4 2" xfId="11" xr:uid="{91EBECB9-F243-4A46-B1CA-0F16A98D1566}"/>
    <cellStyle name="Percent" xfId="1" builtinId="5"/>
    <cellStyle name="Procent 2" xfId="5" xr:uid="{5A7A2B4F-6E97-4B40-90BB-5ACDEB09783A}"/>
    <cellStyle name="Procent 2 2" xfId="10" xr:uid="{03C0E78B-98B3-496A-8AA3-AC71D0449FC2}"/>
  </cellStyles>
  <dxfs count="17">
    <dxf>
      <font>
        <color theme="0"/>
      </font>
    </dxf>
    <dxf>
      <font>
        <color theme="0"/>
      </font>
    </dxf>
    <dxf>
      <font>
        <color theme="0"/>
      </font>
    </dxf>
    <dxf>
      <font>
        <color theme="0"/>
      </font>
    </dxf>
    <dxf>
      <font>
        <color theme="0"/>
      </font>
    </dxf>
    <dxf>
      <font>
        <color theme="0"/>
      </font>
    </dxf>
    <dxf>
      <font>
        <color rgb="FF9C0006"/>
      </font>
    </dxf>
    <dxf>
      <font>
        <color rgb="FF9C0006"/>
      </font>
    </dxf>
    <dxf>
      <font>
        <color rgb="FF9C0006"/>
      </font>
      <fill>
        <patternFill>
          <bgColor rgb="FFFFC7CE"/>
        </patternFill>
      </fill>
    </dxf>
    <dxf>
      <font>
        <color rgb="FF9C0006"/>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s>
  <tableStyles count="1" defaultTableStyle="TableStyleMedium2" defaultPivotStyle="PivotStyleLight16">
    <tableStyle name="Invisible" pivot="0" table="0" count="0" xr9:uid="{81DC819C-D437-48E7-8B38-71DEF8833F3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RINA\My%20Documents\DOCUME~1\RLAzar\LOCALS~1\Temp\IAS%20worskheet%20CP%20modified.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ndicatori-prescurtate%20"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Q:\Direc&#539;ia%20evaluare\Info%20Programe\Date%20financiare%20Programe%202026\Date%20financiare%20la%20Formularul%20de%20aplicare%20Instrument%20CIMM%20-%20cu%20GIZ.xlsx" TargetMode="External"/><Relationship Id="rId1" Type="http://schemas.openxmlformats.org/officeDocument/2006/relationships/externalLinkPath" Target="/Direc&#539;ia%20evaluare/Info%20Programe/Date%20financiare%20Programe%202026/Date%20financiare%20la%20Formularul%20de%20aplicare%20Instrument%20CIMM%20-%20cu%20GI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WS -2001"/>
      <sheetName val="Adjustments 2001"/>
      <sheetName val="CF"/>
      <sheetName val="Cash flow support"/>
      <sheetName val="BS"/>
      <sheetName val="P&amp;L"/>
      <sheetName val="chgs in equity"/>
      <sheetName val="Notes"/>
      <sheetName val="F. ERROR NOTE"/>
      <sheetName val="Tickmarks"/>
      <sheetName val="def tax jun00"/>
      <sheetName val="py adjs01"/>
      <sheetName val="FSWS_-2001"/>
      <sheetName val="Adjustments_2001"/>
      <sheetName val="Cash_flow_support"/>
      <sheetName val="chgs_in_equity"/>
      <sheetName val="F__ERROR_NOTE"/>
      <sheetName val="def_tax_jun00"/>
      <sheetName val="py_adjs01"/>
      <sheetName val="FSWS_-20011"/>
      <sheetName val="Adjustments_20011"/>
      <sheetName val="Cash_flow_support1"/>
      <sheetName val="chgs_in_equity1"/>
      <sheetName val="F__ERROR_NOTE1"/>
      <sheetName val="def_tax_jun001"/>
      <sheetName val="py_adjs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atori-prescurtate "/>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ituatii finan.-prescurtate"/>
      <sheetName val="Indicatori-prescurtate"/>
      <sheetName val="Situatii finan.-simple+complete"/>
      <sheetName val="Indicatori - simple+complete"/>
      <sheetName val="Articole de investiții"/>
      <sheetName val="Prognoza veniturilor"/>
      <sheetName val="Prognoza indicatori economici"/>
      <sheetName val="Fisa de verificare achiziții"/>
      <sheetName val="Sheet1"/>
      <sheetName val="Sheet2"/>
    </sheetNames>
    <sheetDataSet>
      <sheetData sheetId="0">
        <row r="5">
          <cell r="D5">
            <v>2024</v>
          </cell>
          <cell r="E5">
            <v>2025</v>
          </cell>
          <cell r="F5" t="str">
            <v>2026
primele XX luni</v>
          </cell>
        </row>
      </sheetData>
      <sheetData sheetId="1"/>
      <sheetData sheetId="2"/>
      <sheetData sheetId="3"/>
      <sheetData sheetId="4"/>
      <sheetData sheetId="5"/>
      <sheetData sheetId="6"/>
      <sheetData sheetId="7"/>
      <sheetData sheetId="8"/>
      <sheetData sheetId="9">
        <row r="8">
          <cell r="A8" t="str">
            <v>A01</v>
          </cell>
          <cell r="B8" t="str">
            <v>01 Agricultura, vanatoare si servicii anexe</v>
          </cell>
          <cell r="C8">
            <v>5631.9</v>
          </cell>
          <cell r="D8">
            <v>6576.3</v>
          </cell>
          <cell r="E8">
            <v>7726.9</v>
          </cell>
          <cell r="F8">
            <v>8875.9</v>
          </cell>
        </row>
        <row r="9">
          <cell r="A9" t="str">
            <v>A02</v>
          </cell>
          <cell r="B9" t="str">
            <v>02 Silvicultura si exploatare forestiera</v>
          </cell>
          <cell r="C9">
            <v>6410.2</v>
          </cell>
          <cell r="D9">
            <v>8021.1</v>
          </cell>
          <cell r="E9">
            <v>10060.700000000001</v>
          </cell>
          <cell r="F9">
            <v>12028.8</v>
          </cell>
        </row>
        <row r="10">
          <cell r="A10" t="str">
            <v>A03</v>
          </cell>
          <cell r="B10" t="str">
            <v>03 Pescuitul si acvacultura</v>
          </cell>
          <cell r="C10">
            <v>4466.7</v>
          </cell>
          <cell r="D10">
            <v>5361.1</v>
          </cell>
          <cell r="E10">
            <v>6579.6</v>
          </cell>
          <cell r="F10">
            <v>8291.2000000000007</v>
          </cell>
        </row>
        <row r="11">
          <cell r="B11" t="str">
            <v>B+C+D+E INDUSTRIE</v>
          </cell>
          <cell r="C11">
            <v>8242</v>
          </cell>
          <cell r="D11">
            <v>9541.2000000000007</v>
          </cell>
          <cell r="E11">
            <v>11106.2</v>
          </cell>
          <cell r="F11">
            <v>12926.6</v>
          </cell>
        </row>
        <row r="12">
          <cell r="B12" t="str">
            <v>B INDUSTRIA EXTRACTIVA</v>
          </cell>
          <cell r="C12">
            <v>7761.9</v>
          </cell>
          <cell r="D12">
            <v>8610.7000000000007</v>
          </cell>
          <cell r="E12">
            <v>10073.200000000001</v>
          </cell>
          <cell r="F12">
            <v>12717.6</v>
          </cell>
        </row>
        <row r="13">
          <cell r="A13" t="str">
            <v>B06</v>
          </cell>
          <cell r="B13" t="str">
            <v>06 Extractia petrolului brut si a gazelor naturale</v>
          </cell>
          <cell r="C13" t="str">
            <v>C</v>
          </cell>
          <cell r="D13" t="str">
            <v>C</v>
          </cell>
          <cell r="E13" t="str">
            <v>C</v>
          </cell>
          <cell r="F13" t="str">
            <v>C</v>
          </cell>
        </row>
        <row r="14">
          <cell r="A14" t="str">
            <v>B08</v>
          </cell>
          <cell r="B14" t="str">
            <v>08 Alte activitati extractive</v>
          </cell>
          <cell r="C14">
            <v>7861.8</v>
          </cell>
          <cell r="D14">
            <v>8712.1</v>
          </cell>
          <cell r="E14">
            <v>10228</v>
          </cell>
          <cell r="F14">
            <v>12909.1</v>
          </cell>
        </row>
        <row r="15">
          <cell r="A15" t="str">
            <v>B09</v>
          </cell>
          <cell r="B15" t="str">
            <v>09 Activitati de servicii anexe extractiei</v>
          </cell>
          <cell r="C15" t="str">
            <v>-</v>
          </cell>
          <cell r="D15" t="str">
            <v>-</v>
          </cell>
          <cell r="E15" t="str">
            <v>-</v>
          </cell>
        </row>
        <row r="16">
          <cell r="B16" t="str">
            <v>C INDUSTRIA PRELUCRATOARE</v>
          </cell>
          <cell r="C16">
            <v>7629.7</v>
          </cell>
          <cell r="D16">
            <v>8943.2999999999993</v>
          </cell>
          <cell r="E16">
            <v>10345</v>
          </cell>
          <cell r="F16">
            <v>11866.2</v>
          </cell>
        </row>
        <row r="17">
          <cell r="A17" t="str">
            <v>C10</v>
          </cell>
          <cell r="B17" t="str">
            <v>10 Industria alimentara</v>
          </cell>
          <cell r="C17">
            <v>7390.6</v>
          </cell>
          <cell r="D17">
            <v>8843.2000000000007</v>
          </cell>
          <cell r="E17">
            <v>10508.8</v>
          </cell>
          <cell r="F17">
            <v>12237.5</v>
          </cell>
        </row>
        <row r="18">
          <cell r="A18" t="str">
            <v>C11</v>
          </cell>
          <cell r="B18" t="str">
            <v>11 Fabricarea bauturilor</v>
          </cell>
          <cell r="C18">
            <v>7785.1</v>
          </cell>
          <cell r="D18">
            <v>8772.1</v>
          </cell>
          <cell r="E18">
            <v>10573.6</v>
          </cell>
          <cell r="F18">
            <v>12164.3</v>
          </cell>
        </row>
        <row r="19">
          <cell r="A19" t="str">
            <v>C12</v>
          </cell>
          <cell r="B19" t="str">
            <v>12 Fabricarea produselor din tutun</v>
          </cell>
          <cell r="C19">
            <v>8703.5</v>
          </cell>
          <cell r="D19">
            <v>9356.5</v>
          </cell>
          <cell r="E19">
            <v>10438</v>
          </cell>
          <cell r="F19">
            <v>11403.5</v>
          </cell>
        </row>
        <row r="20">
          <cell r="A20" t="str">
            <v>C13</v>
          </cell>
          <cell r="B20" t="str">
            <v>13 Fabricarea produselor textile</v>
          </cell>
          <cell r="C20">
            <v>7537.1</v>
          </cell>
          <cell r="D20">
            <v>10013.9</v>
          </cell>
          <cell r="E20">
            <v>11448.6</v>
          </cell>
          <cell r="F20">
            <v>12004.9</v>
          </cell>
        </row>
        <row r="21">
          <cell r="A21" t="str">
            <v>C14</v>
          </cell>
          <cell r="B21" t="str">
            <v>14 Fabricarea articolelor de imbracaminte</v>
          </cell>
          <cell r="C21">
            <v>6286.9</v>
          </cell>
          <cell r="D21">
            <v>7358.9</v>
          </cell>
          <cell r="E21">
            <v>8445.1</v>
          </cell>
          <cell r="F21">
            <v>9543</v>
          </cell>
        </row>
        <row r="22">
          <cell r="A22" t="str">
            <v>C15</v>
          </cell>
          <cell r="B22" t="str">
            <v>15 Tabacirea si finisarea pieilor; fabricarea articolelor de voiaj si marochinarie, harnasamentelor si incaltamintei; prepararea si vopsirea blanurilor</v>
          </cell>
          <cell r="C22">
            <v>5939.7</v>
          </cell>
          <cell r="D22">
            <v>6847.2</v>
          </cell>
          <cell r="E22">
            <v>7829.6</v>
          </cell>
          <cell r="F22">
            <v>9182.7000000000007</v>
          </cell>
        </row>
        <row r="23">
          <cell r="A23" t="str">
            <v>C16</v>
          </cell>
          <cell r="B23" t="str">
            <v>16 Prelucrarea lemnului, fabricarea  produselor din lemn si pluta, cu exceptia mobilei; fabricarea articolelor din paie si din alte materiale vegetale impletite</v>
          </cell>
          <cell r="C23">
            <v>5862.6</v>
          </cell>
          <cell r="D23">
            <v>6645.3</v>
          </cell>
          <cell r="E23">
            <v>7988.6</v>
          </cell>
          <cell r="F23">
            <v>9466.1</v>
          </cell>
        </row>
        <row r="24">
          <cell r="A24" t="str">
            <v>C17</v>
          </cell>
          <cell r="B24" t="str">
            <v>17 Fabricarea hartiei si a produselor din hartie</v>
          </cell>
          <cell r="C24">
            <v>7245.8</v>
          </cell>
          <cell r="D24">
            <v>8361.2999999999993</v>
          </cell>
          <cell r="E24">
            <v>9585.2999999999993</v>
          </cell>
          <cell r="F24">
            <v>11367.8</v>
          </cell>
        </row>
        <row r="25">
          <cell r="A25" t="str">
            <v>C18</v>
          </cell>
          <cell r="B25" t="str">
            <v>18 Tiparire si reproducerea pe suporti a inregistrarilor</v>
          </cell>
          <cell r="C25">
            <v>7780.6</v>
          </cell>
          <cell r="D25">
            <v>8730.7000000000007</v>
          </cell>
          <cell r="E25">
            <v>10587.6</v>
          </cell>
          <cell r="F25">
            <v>13045.9</v>
          </cell>
        </row>
        <row r="26">
          <cell r="A26" t="str">
            <v>C19</v>
          </cell>
          <cell r="B26" t="str">
            <v>19 Fabricarea produselor de cocserie si a produselor obtinute din prelucrarea titeiului</v>
          </cell>
          <cell r="C26">
            <v>6348.1</v>
          </cell>
          <cell r="D26" t="str">
            <v>C</v>
          </cell>
          <cell r="E26" t="str">
            <v>C</v>
          </cell>
          <cell r="F26" t="str">
            <v>C</v>
          </cell>
        </row>
        <row r="27">
          <cell r="A27" t="str">
            <v>C20</v>
          </cell>
          <cell r="B27" t="str">
            <v>20 Fabricarea substantelor si a produselor chimice</v>
          </cell>
          <cell r="C27">
            <v>8303.4</v>
          </cell>
          <cell r="D27">
            <v>9080</v>
          </cell>
          <cell r="E27">
            <v>11083.4</v>
          </cell>
          <cell r="F27">
            <v>11972.8</v>
          </cell>
        </row>
        <row r="28">
          <cell r="A28" t="str">
            <v>C21</v>
          </cell>
          <cell r="B28" t="str">
            <v>21 Fabricarea produselor farmaceutice de baza si a preparatelor farmaceutice</v>
          </cell>
          <cell r="C28">
            <v>14120.2</v>
          </cell>
          <cell r="D28">
            <v>16614.7</v>
          </cell>
          <cell r="E28">
            <v>20439.900000000001</v>
          </cell>
          <cell r="F28">
            <v>22537.599999999999</v>
          </cell>
        </row>
        <row r="29">
          <cell r="A29" t="str">
            <v>C22</v>
          </cell>
          <cell r="B29" t="str">
            <v>22 Fabricarea produselor din cauciuc si mase plastice</v>
          </cell>
          <cell r="C29">
            <v>7030.1</v>
          </cell>
          <cell r="D29">
            <v>8148.5</v>
          </cell>
          <cell r="E29">
            <v>9386.2999999999993</v>
          </cell>
          <cell r="F29">
            <v>11661.2</v>
          </cell>
        </row>
        <row r="30">
          <cell r="A30" t="str">
            <v>C23</v>
          </cell>
          <cell r="B30" t="str">
            <v>23 Fabricarea altor produse din minerale nemetalice</v>
          </cell>
          <cell r="C30">
            <v>9683</v>
          </cell>
          <cell r="D30">
            <v>11121.9</v>
          </cell>
          <cell r="E30">
            <v>12883.9</v>
          </cell>
          <cell r="F30">
            <v>14598.7</v>
          </cell>
        </row>
        <row r="31">
          <cell r="A31" t="str">
            <v>C24</v>
          </cell>
          <cell r="B31" t="str">
            <v>24 Industria metalurgica</v>
          </cell>
          <cell r="C31">
            <v>8490.7999999999993</v>
          </cell>
          <cell r="D31">
            <v>9100.5</v>
          </cell>
          <cell r="E31">
            <v>11800.5</v>
          </cell>
          <cell r="F31">
            <v>14638.2</v>
          </cell>
        </row>
        <row r="32">
          <cell r="A32" t="str">
            <v>C25</v>
          </cell>
          <cell r="B32" t="str">
            <v>25 Industria constructiilor metalice si a produselor din metal, exclusiv masini, utilaje si instalatii</v>
          </cell>
          <cell r="C32">
            <v>7429.9</v>
          </cell>
          <cell r="D32">
            <v>8092.5</v>
          </cell>
          <cell r="E32">
            <v>9740.6</v>
          </cell>
          <cell r="F32">
            <v>11481.7</v>
          </cell>
        </row>
        <row r="33">
          <cell r="A33" t="str">
            <v>C26</v>
          </cell>
          <cell r="B33" t="str">
            <v>26 Fabricarea calculatoarelor si a produselor electronice si optice</v>
          </cell>
          <cell r="C33">
            <v>10734.6</v>
          </cell>
          <cell r="D33">
            <v>11852</v>
          </cell>
          <cell r="E33">
            <v>13612</v>
          </cell>
          <cell r="F33">
            <v>15199</v>
          </cell>
        </row>
        <row r="34">
          <cell r="A34" t="str">
            <v>C27</v>
          </cell>
          <cell r="B34" t="str">
            <v>27 Fabricarea echipamentelor electrice</v>
          </cell>
          <cell r="C34">
            <v>8108.1</v>
          </cell>
          <cell r="D34">
            <v>8906.2999999999993</v>
          </cell>
          <cell r="E34">
            <v>9311.7999999999993</v>
          </cell>
          <cell r="F34">
            <v>11123.6</v>
          </cell>
        </row>
        <row r="35">
          <cell r="A35" t="str">
            <v>C28</v>
          </cell>
          <cell r="B35" t="str">
            <v>28 Fabricarea de masini, utilaje si echipamente n.c.a.</v>
          </cell>
          <cell r="C35">
            <v>8806.6</v>
          </cell>
          <cell r="D35">
            <v>9930.7999999999993</v>
          </cell>
          <cell r="E35">
            <v>10066.799999999999</v>
          </cell>
          <cell r="F35">
            <v>12093.4</v>
          </cell>
        </row>
        <row r="36">
          <cell r="A36" t="str">
            <v>C29</v>
          </cell>
          <cell r="B36" t="str">
            <v>29 Fabricarea autovehiculelor, a remorcilor si semiremorcilor</v>
          </cell>
          <cell r="C36">
            <v>9484.5</v>
          </cell>
          <cell r="D36">
            <v>11452.5</v>
          </cell>
          <cell r="E36">
            <v>12414.5</v>
          </cell>
          <cell r="F36">
            <v>13652.8</v>
          </cell>
        </row>
        <row r="37">
          <cell r="A37" t="str">
            <v>C30</v>
          </cell>
          <cell r="B37" t="str">
            <v>30 Fabricarea altor mijloace de transport</v>
          </cell>
          <cell r="C37" t="str">
            <v>-</v>
          </cell>
          <cell r="D37" t="str">
            <v>C</v>
          </cell>
          <cell r="E37" t="str">
            <v>C</v>
          </cell>
          <cell r="F37" t="str">
            <v>C</v>
          </cell>
        </row>
        <row r="38">
          <cell r="A38" t="str">
            <v>C31</v>
          </cell>
          <cell r="B38" t="str">
            <v>31 Fabricarea de mobila</v>
          </cell>
          <cell r="C38">
            <v>6879.8</v>
          </cell>
          <cell r="D38">
            <v>7378.8</v>
          </cell>
          <cell r="E38">
            <v>8636.4</v>
          </cell>
          <cell r="F38">
            <v>9904</v>
          </cell>
        </row>
        <row r="39">
          <cell r="A39" t="str">
            <v>C32</v>
          </cell>
          <cell r="B39" t="str">
            <v>32 Alte activitati industriale n.c.a.</v>
          </cell>
          <cell r="C39">
            <v>5921.5</v>
          </cell>
          <cell r="D39">
            <v>7273.3</v>
          </cell>
          <cell r="E39">
            <v>7762.9</v>
          </cell>
          <cell r="F39">
            <v>8922.2000000000007</v>
          </cell>
        </row>
        <row r="40">
          <cell r="A40" t="str">
            <v>C33</v>
          </cell>
          <cell r="B40" t="str">
            <v>33 Repararea, intretinerea si instalarea masinilor si echipamentelor</v>
          </cell>
          <cell r="C40">
            <v>6577.6</v>
          </cell>
          <cell r="D40">
            <v>7725</v>
          </cell>
          <cell r="E40">
            <v>9306.2000000000007</v>
          </cell>
          <cell r="F40">
            <v>10165.4</v>
          </cell>
        </row>
        <row r="41">
          <cell r="B41" t="str">
            <v>D PRODUCTIA SI FURNIZAREA DE ENERGIE ELECTRICA SI TERMICA, GAZE, APA CALDA SI AER CONDITIONAT</v>
          </cell>
          <cell r="C41">
            <v>13739.8</v>
          </cell>
          <cell r="D41">
            <v>15311.8</v>
          </cell>
          <cell r="E41">
            <v>18276.8</v>
          </cell>
          <cell r="F41">
            <v>21300.7</v>
          </cell>
        </row>
        <row r="42">
          <cell r="A42" t="str">
            <v>D35</v>
          </cell>
          <cell r="B42" t="str">
            <v>35 Productia si furnizarea de energie electrica si termica, gaze, apa calda si aer conditionat</v>
          </cell>
          <cell r="C42">
            <v>13739.8</v>
          </cell>
          <cell r="D42">
            <v>15311.8</v>
          </cell>
          <cell r="E42">
            <v>18276.8</v>
          </cell>
          <cell r="F42">
            <v>21300.7</v>
          </cell>
        </row>
        <row r="43">
          <cell r="B43" t="str">
            <v>E DISTRIBUTIA APEI; SALUBRITATE, GESTIONAREA DESEURILOR, ACTIVITATI DE DECONTAMINARE</v>
          </cell>
          <cell r="C43">
            <v>7779.7</v>
          </cell>
          <cell r="D43">
            <v>8652.7000000000007</v>
          </cell>
          <cell r="E43">
            <v>9755</v>
          </cell>
          <cell r="F43">
            <v>12375.7</v>
          </cell>
        </row>
        <row r="44">
          <cell r="A44" t="str">
            <v>E36</v>
          </cell>
          <cell r="B44" t="str">
            <v>36 Captarea, tratarea si distributia apei</v>
          </cell>
          <cell r="C44">
            <v>7027.1</v>
          </cell>
          <cell r="D44">
            <v>7965.3</v>
          </cell>
          <cell r="E44">
            <v>8976.2000000000007</v>
          </cell>
          <cell r="F44">
            <v>11346.7</v>
          </cell>
        </row>
        <row r="45">
          <cell r="A45" t="str">
            <v>E37</v>
          </cell>
          <cell r="B45" t="str">
            <v>37 Colectarea si epurarea apelor uzate</v>
          </cell>
          <cell r="C45">
            <v>10035.700000000001</v>
          </cell>
          <cell r="D45">
            <v>11370.7</v>
          </cell>
          <cell r="E45">
            <v>11504.8</v>
          </cell>
          <cell r="F45">
            <v>14456</v>
          </cell>
        </row>
        <row r="46">
          <cell r="A46" t="str">
            <v>E38</v>
          </cell>
          <cell r="B46" t="str">
            <v>38 Colectarea, tratarea si eliminarea deseurilor; activitati de recuperare a materialelor  reciclabile</v>
          </cell>
          <cell r="C46">
            <v>8697.6</v>
          </cell>
          <cell r="D46">
            <v>9143.7999999999993</v>
          </cell>
          <cell r="E46">
            <v>10816.6</v>
          </cell>
          <cell r="F46">
            <v>13741.4</v>
          </cell>
        </row>
        <row r="47">
          <cell r="B47" t="str">
            <v>F CONSTRUCTII</v>
          </cell>
          <cell r="C47">
            <v>8136.5</v>
          </cell>
          <cell r="D47">
            <v>9363</v>
          </cell>
          <cell r="E47">
            <v>10467.9</v>
          </cell>
          <cell r="F47">
            <v>12267.1</v>
          </cell>
        </row>
        <row r="48">
          <cell r="A48" t="str">
            <v>F41</v>
          </cell>
          <cell r="B48" t="str">
            <v>41 Constructii de cladiri</v>
          </cell>
          <cell r="C48">
            <v>7187.1</v>
          </cell>
          <cell r="D48">
            <v>8275.7000000000007</v>
          </cell>
          <cell r="E48">
            <v>9831.7000000000007</v>
          </cell>
          <cell r="F48">
            <v>11260</v>
          </cell>
        </row>
        <row r="49">
          <cell r="A49" t="str">
            <v>F42</v>
          </cell>
          <cell r="B49" t="str">
            <v>42 Lucrari de constructii civile</v>
          </cell>
          <cell r="C49">
            <v>9883.2000000000007</v>
          </cell>
          <cell r="D49">
            <v>10773.3</v>
          </cell>
          <cell r="E49">
            <v>12099.6</v>
          </cell>
          <cell r="F49">
            <v>14424.9</v>
          </cell>
        </row>
        <row r="50">
          <cell r="A50" t="str">
            <v>F43</v>
          </cell>
          <cell r="B50" t="str">
            <v>43 Lucrari speciale de constructii</v>
          </cell>
          <cell r="C50">
            <v>7402.5</v>
          </cell>
          <cell r="D50">
            <v>9120</v>
          </cell>
          <cell r="E50">
            <v>9639.1</v>
          </cell>
          <cell r="F50">
            <v>11191.3</v>
          </cell>
        </row>
        <row r="51">
          <cell r="B51" t="str">
            <v>G COMERT CU RIDICATA SI CU AMANUNTUL; INTRETINEREA SI REPARAREA AUTOVEHICULELOR SI A MOTOCICLETELOR</v>
          </cell>
          <cell r="C51">
            <v>7609.9</v>
          </cell>
          <cell r="D51">
            <v>8960.6</v>
          </cell>
          <cell r="E51">
            <v>10323.200000000001</v>
          </cell>
          <cell r="F51">
            <v>12725.8</v>
          </cell>
        </row>
        <row r="52">
          <cell r="A52" t="str">
            <v>G45</v>
          </cell>
          <cell r="B52" t="str">
            <v>45 Comert cu ridicata _i cu amanuntul al autovehiculelor si motocicletelor, intretinerea si repararea acestora</v>
          </cell>
          <cell r="C52">
            <v>6977.2</v>
          </cell>
          <cell r="D52">
            <v>7993.4</v>
          </cell>
          <cell r="E52">
            <v>9576.2999999999993</v>
          </cell>
          <cell r="F52">
            <v>12442.1</v>
          </cell>
        </row>
        <row r="53">
          <cell r="A53" t="str">
            <v>G46</v>
          </cell>
          <cell r="B53" t="str">
            <v>46 Comert cu ridicata, cu exceptia comertului cu autovehicule si motociclete</v>
          </cell>
          <cell r="C53">
            <v>8377.2999999999993</v>
          </cell>
          <cell r="D53">
            <v>10255.200000000001</v>
          </cell>
          <cell r="E53">
            <v>11988.4</v>
          </cell>
          <cell r="F53">
            <v>14439.2</v>
          </cell>
        </row>
        <row r="54">
          <cell r="A54" t="str">
            <v>G47</v>
          </cell>
          <cell r="B54" t="str">
            <v>47 Comert cu amanuntul, cu exceptia autovehiculelor si motocicletelor</v>
          </cell>
          <cell r="C54">
            <v>7188.9</v>
          </cell>
          <cell r="D54">
            <v>8225.5</v>
          </cell>
          <cell r="E54">
            <v>9376.5</v>
          </cell>
          <cell r="F54">
            <v>11630.7</v>
          </cell>
        </row>
        <row r="55">
          <cell r="B55" t="str">
            <v>H TRANSPORT SI DEPOZITARE</v>
          </cell>
          <cell r="C55">
            <v>7201.2</v>
          </cell>
          <cell r="D55">
            <v>8794.9</v>
          </cell>
          <cell r="E55">
            <v>10573.1</v>
          </cell>
          <cell r="F55">
            <v>11883.7</v>
          </cell>
        </row>
        <row r="56">
          <cell r="A56" t="str">
            <v>H49</v>
          </cell>
          <cell r="B56" t="str">
            <v>49 Transporturi terestre si transporturi prin conducte</v>
          </cell>
          <cell r="C56">
            <v>6494.8</v>
          </cell>
          <cell r="D56">
            <v>7865.1</v>
          </cell>
          <cell r="E56">
            <v>9468.7999999999993</v>
          </cell>
          <cell r="F56">
            <v>10671.5</v>
          </cell>
        </row>
        <row r="57">
          <cell r="A57" t="str">
            <v>H50</v>
          </cell>
          <cell r="B57" t="str">
            <v>50 Transporturi pe apa</v>
          </cell>
          <cell r="C57" t="str">
            <v>C</v>
          </cell>
          <cell r="D57" t="str">
            <v>C</v>
          </cell>
          <cell r="E57" t="str">
            <v>C</v>
          </cell>
          <cell r="F57" t="str">
            <v>C</v>
          </cell>
        </row>
        <row r="58">
          <cell r="A58" t="str">
            <v>H51</v>
          </cell>
          <cell r="B58" t="str">
            <v>51 Transporturi aeriene</v>
          </cell>
          <cell r="C58">
            <v>22515.5</v>
          </cell>
          <cell r="D58">
            <v>32114.6</v>
          </cell>
          <cell r="E58">
            <v>34900.9</v>
          </cell>
          <cell r="F58">
            <v>35655.1</v>
          </cell>
        </row>
        <row r="59">
          <cell r="A59" t="str">
            <v>H52</v>
          </cell>
          <cell r="B59" t="str">
            <v>52 Depozitare si activitati auxiliare pentru transporturi</v>
          </cell>
          <cell r="C59">
            <v>10374.1</v>
          </cell>
          <cell r="D59">
            <v>12056.6</v>
          </cell>
          <cell r="E59">
            <v>15330.5</v>
          </cell>
          <cell r="F59">
            <v>18597.8</v>
          </cell>
        </row>
        <row r="60">
          <cell r="A60" t="str">
            <v>H53</v>
          </cell>
          <cell r="B60" t="str">
            <v>53 Activitati de posta si de curier</v>
          </cell>
          <cell r="C60">
            <v>6099.1</v>
          </cell>
          <cell r="D60">
            <v>7242.9</v>
          </cell>
          <cell r="E60">
            <v>8679.6</v>
          </cell>
          <cell r="F60">
            <v>9759.7000000000007</v>
          </cell>
        </row>
        <row r="61">
          <cell r="B61" t="str">
            <v>I ACTIVITATI DE CAZARE SI ALIMENTATIE PUBLICA</v>
          </cell>
          <cell r="C61">
            <v>5249.9</v>
          </cell>
          <cell r="D61">
            <v>6320.5</v>
          </cell>
          <cell r="E61">
            <v>7424.2</v>
          </cell>
          <cell r="F61">
            <v>9257.2000000000007</v>
          </cell>
        </row>
        <row r="62">
          <cell r="A62" t="str">
            <v>I55</v>
          </cell>
          <cell r="B62" t="str">
            <v>55 Hoteluri si alte facilitati de cazare</v>
          </cell>
          <cell r="C62">
            <v>6782.6</v>
          </cell>
          <cell r="D62">
            <v>8196</v>
          </cell>
          <cell r="E62">
            <v>9779.7000000000007</v>
          </cell>
          <cell r="F62">
            <v>11285.8</v>
          </cell>
        </row>
        <row r="63">
          <cell r="A63" t="str">
            <v>I56</v>
          </cell>
          <cell r="B63" t="str">
            <v>56 Restaurante si alte activitati de servicii de alimentatie</v>
          </cell>
          <cell r="C63">
            <v>5107</v>
          </cell>
          <cell r="D63">
            <v>6061</v>
          </cell>
          <cell r="E63">
            <v>7096.8</v>
          </cell>
          <cell r="F63">
            <v>8952.7999999999993</v>
          </cell>
        </row>
        <row r="64">
          <cell r="B64" t="str">
            <v>J INFORMATII SI COMUNICATII</v>
          </cell>
          <cell r="C64">
            <v>22137.7</v>
          </cell>
          <cell r="D64">
            <v>27775.8</v>
          </cell>
          <cell r="E64">
            <v>32530.3</v>
          </cell>
          <cell r="F64">
            <v>34199.199999999997</v>
          </cell>
        </row>
        <row r="65">
          <cell r="A65" t="str">
            <v>I58</v>
          </cell>
          <cell r="B65" t="str">
            <v>58 Activitati de editare</v>
          </cell>
          <cell r="C65">
            <v>19940.2</v>
          </cell>
          <cell r="D65">
            <v>26695.5</v>
          </cell>
          <cell r="E65">
            <v>32612.2</v>
          </cell>
          <cell r="F65">
            <v>38207.699999999997</v>
          </cell>
        </row>
        <row r="66">
          <cell r="A66" t="str">
            <v>I59</v>
          </cell>
          <cell r="B66" t="str">
            <v>59 Activitati de productie cinematografica, video si de programe de televiziune; inregistrari audio si activitati de editare muzicala</v>
          </cell>
          <cell r="C66">
            <v>10109.1</v>
          </cell>
          <cell r="D66">
            <v>10852.4</v>
          </cell>
          <cell r="E66">
            <v>11322.3</v>
          </cell>
          <cell r="F66">
            <v>13519.7</v>
          </cell>
        </row>
        <row r="67">
          <cell r="A67" t="str">
            <v>I60</v>
          </cell>
          <cell r="B67" t="str">
            <v>60 Activitati de producere si difuzare de programe</v>
          </cell>
          <cell r="C67">
            <v>8355.9</v>
          </cell>
          <cell r="D67">
            <v>9649.2000000000007</v>
          </cell>
          <cell r="E67">
            <v>12829.3</v>
          </cell>
          <cell r="F67">
            <v>15284.8</v>
          </cell>
        </row>
        <row r="68">
          <cell r="A68" t="str">
            <v>I61</v>
          </cell>
          <cell r="B68" t="str">
            <v>61 Comunicatii electronice</v>
          </cell>
          <cell r="C68">
            <v>14630.8</v>
          </cell>
          <cell r="D68">
            <v>17133.099999999999</v>
          </cell>
          <cell r="E68">
            <v>18391.3</v>
          </cell>
          <cell r="F68">
            <v>20306.2</v>
          </cell>
        </row>
        <row r="69">
          <cell r="A69" t="str">
            <v>I62</v>
          </cell>
          <cell r="B69" t="str">
            <v>62 Activitati de servicii in tehnologia informatiei</v>
          </cell>
          <cell r="C69">
            <v>30971.9</v>
          </cell>
          <cell r="D69">
            <v>37115.4</v>
          </cell>
          <cell r="E69">
            <v>43362</v>
          </cell>
          <cell r="F69">
            <v>42711</v>
          </cell>
        </row>
        <row r="70">
          <cell r="A70" t="str">
            <v>I63</v>
          </cell>
          <cell r="B70" t="str">
            <v>63 Activitati de servicii informatice</v>
          </cell>
          <cell r="C70">
            <v>15551.3</v>
          </cell>
          <cell r="D70">
            <v>21617.8</v>
          </cell>
          <cell r="E70">
            <v>25859.599999999999</v>
          </cell>
          <cell r="F70">
            <v>30207</v>
          </cell>
        </row>
        <row r="71">
          <cell r="B71" t="str">
            <v>K ACTIVITATI FINANCIARE SI DE ASIGURARI</v>
          </cell>
          <cell r="C71">
            <v>15746.9</v>
          </cell>
          <cell r="D71">
            <v>19795.900000000001</v>
          </cell>
          <cell r="E71">
            <v>23424.2</v>
          </cell>
          <cell r="F71">
            <v>26517.8</v>
          </cell>
        </row>
        <row r="72">
          <cell r="A72" t="str">
            <v>K64</v>
          </cell>
          <cell r="B72" t="str">
            <v>64 Intermedieri financiare, cu exceptia activitatilor de asigurari si ale fondurilor de pensii</v>
          </cell>
          <cell r="C72">
            <v>17296.8</v>
          </cell>
          <cell r="D72">
            <v>22090.2</v>
          </cell>
          <cell r="E72">
            <v>25747.4</v>
          </cell>
          <cell r="F72">
            <v>28320.3</v>
          </cell>
        </row>
        <row r="73">
          <cell r="A73" t="str">
            <v>K65</v>
          </cell>
          <cell r="B73" t="str">
            <v>65 Activitati de asigurari, reasigurari si ale fondurilor de pensii, cu exceptia celor din sistemul public de asigurari sociale</v>
          </cell>
          <cell r="C73">
            <v>11204.1</v>
          </cell>
          <cell r="D73">
            <v>13323.6</v>
          </cell>
          <cell r="E73">
            <v>17826</v>
          </cell>
          <cell r="F73">
            <v>20503</v>
          </cell>
        </row>
        <row r="74">
          <cell r="A74" t="str">
            <v>K66</v>
          </cell>
          <cell r="B74" t="str">
            <v>66 Activitati auxiliare pentru intermedieri financiare si activitati de asigurare</v>
          </cell>
          <cell r="C74">
            <v>7802.5</v>
          </cell>
          <cell r="D74">
            <v>8420.5</v>
          </cell>
          <cell r="E74">
            <v>9487.2000000000007</v>
          </cell>
          <cell r="F74">
            <v>13788.4</v>
          </cell>
        </row>
        <row r="75">
          <cell r="B75" t="str">
            <v>L TRANZACTII IMOBILIARE</v>
          </cell>
          <cell r="C75">
            <v>7231.1</v>
          </cell>
          <cell r="D75">
            <v>8180.3</v>
          </cell>
          <cell r="E75">
            <v>9802.1</v>
          </cell>
          <cell r="F75">
            <v>11701.8</v>
          </cell>
        </row>
        <row r="76">
          <cell r="A76" t="str">
            <v>L68</v>
          </cell>
          <cell r="B76" t="str">
            <v>68 Tranzactii imobiliare</v>
          </cell>
          <cell r="C76">
            <v>7231.1</v>
          </cell>
          <cell r="D76">
            <v>8180.3</v>
          </cell>
          <cell r="E76">
            <v>9802.1</v>
          </cell>
          <cell r="F76">
            <v>11701.8</v>
          </cell>
        </row>
        <row r="77">
          <cell r="B77" t="str">
            <v>M ACTIVITATI PROFESIONALE, STIINTIFICE SI TEHNICE</v>
          </cell>
          <cell r="C77">
            <v>10408.9</v>
          </cell>
          <cell r="D77">
            <v>12035.1</v>
          </cell>
          <cell r="E77">
            <v>13809.1</v>
          </cell>
          <cell r="F77">
            <v>15704.7</v>
          </cell>
        </row>
        <row r="78">
          <cell r="A78" t="str">
            <v>M69</v>
          </cell>
          <cell r="B78" t="str">
            <v>69 Activitati juridice si de contabilitate</v>
          </cell>
          <cell r="C78">
            <v>9017.9</v>
          </cell>
          <cell r="D78">
            <v>10911.1</v>
          </cell>
          <cell r="E78">
            <v>12692</v>
          </cell>
          <cell r="F78">
            <v>17712.8</v>
          </cell>
        </row>
        <row r="79">
          <cell r="A79" t="str">
            <v>M70</v>
          </cell>
          <cell r="B79" t="str">
            <v>70 Activitati ale directiilor administrative centralizate; activitati de management si de consultanta in management</v>
          </cell>
          <cell r="C79">
            <v>14985.4</v>
          </cell>
          <cell r="D79">
            <v>18333.3</v>
          </cell>
          <cell r="E79">
            <v>19626.099999999999</v>
          </cell>
          <cell r="F79">
            <v>21673.4</v>
          </cell>
        </row>
        <row r="80">
          <cell r="A80" t="str">
            <v>M71</v>
          </cell>
          <cell r="B80" t="str">
            <v>71 Activitati de arhitectura si inginerie; activitati de testari si analiza tehnica</v>
          </cell>
          <cell r="C80">
            <v>8963.6</v>
          </cell>
          <cell r="D80">
            <v>10882.9</v>
          </cell>
          <cell r="E80">
            <v>12688.4</v>
          </cell>
          <cell r="F80">
            <v>14330.9</v>
          </cell>
        </row>
        <row r="81">
          <cell r="A81" t="str">
            <v>M72</v>
          </cell>
          <cell r="B81" t="str">
            <v>72 Cercetare-dezvoltare</v>
          </cell>
          <cell r="C81">
            <v>10124</v>
          </cell>
          <cell r="D81">
            <v>11081.5</v>
          </cell>
          <cell r="E81">
            <v>13148</v>
          </cell>
          <cell r="F81">
            <v>13520.5</v>
          </cell>
        </row>
        <row r="82">
          <cell r="A82" t="str">
            <v>M73</v>
          </cell>
          <cell r="B82" t="str">
            <v>73 Publicitate si activitati de studiere a pietei</v>
          </cell>
          <cell r="C82">
            <v>12974</v>
          </cell>
          <cell r="D82">
            <v>14262</v>
          </cell>
          <cell r="E82">
            <v>16147.9</v>
          </cell>
          <cell r="F82">
            <v>19059.400000000001</v>
          </cell>
        </row>
        <row r="83">
          <cell r="A83" t="str">
            <v>M74</v>
          </cell>
          <cell r="B83" t="str">
            <v>74 Alte activitati profesionale, stiintifice si tehnice</v>
          </cell>
          <cell r="C83">
            <v>8205.2999999999993</v>
          </cell>
          <cell r="D83">
            <v>9957.9</v>
          </cell>
          <cell r="E83">
            <v>11060.2</v>
          </cell>
          <cell r="F83">
            <v>12357.4</v>
          </cell>
        </row>
        <row r="84">
          <cell r="A84" t="str">
            <v>M75</v>
          </cell>
          <cell r="B84" t="str">
            <v>75 Activitati veterinare</v>
          </cell>
          <cell r="C84">
            <v>6285.8</v>
          </cell>
          <cell r="D84">
            <v>7749.5</v>
          </cell>
          <cell r="E84">
            <v>9872.2000000000007</v>
          </cell>
          <cell r="F84">
            <v>12598.5</v>
          </cell>
        </row>
        <row r="85">
          <cell r="B85" t="str">
            <v>N ACTIVITATI DE SERVICII ADMINISTRATIVE SI ACTIVITATI DE SERVICII SUPORT</v>
          </cell>
          <cell r="C85">
            <v>6733.3</v>
          </cell>
          <cell r="D85">
            <v>7715.9</v>
          </cell>
          <cell r="E85">
            <v>9178.4</v>
          </cell>
          <cell r="F85">
            <v>11223.9</v>
          </cell>
        </row>
        <row r="86">
          <cell r="A86" t="str">
            <v>N77</v>
          </cell>
          <cell r="B86" t="str">
            <v>77 Activitati de inchiriere si leasing</v>
          </cell>
          <cell r="C86">
            <v>7321.9</v>
          </cell>
          <cell r="D86">
            <v>8371.7999999999993</v>
          </cell>
          <cell r="E86">
            <v>9136.9</v>
          </cell>
          <cell r="F86">
            <v>11396.1</v>
          </cell>
        </row>
        <row r="87">
          <cell r="A87" t="str">
            <v>N78</v>
          </cell>
          <cell r="B87" t="str">
            <v>78 Activitati de servicii privind forta de munca</v>
          </cell>
          <cell r="C87">
            <v>9120.7000000000007</v>
          </cell>
          <cell r="D87">
            <v>11461.6</v>
          </cell>
          <cell r="E87">
            <v>14346.5</v>
          </cell>
          <cell r="F87">
            <v>14923.4</v>
          </cell>
        </row>
        <row r="88">
          <cell r="A88" t="str">
            <v>N79</v>
          </cell>
          <cell r="B88" t="str">
            <v>79 Activitati ale agentiilor turistice si ale tur-operatorilor; alte servicii de rezervare si asistenta turistica</v>
          </cell>
          <cell r="C88">
            <v>6791.2</v>
          </cell>
          <cell r="D88">
            <v>8426</v>
          </cell>
          <cell r="E88">
            <v>9618.6</v>
          </cell>
          <cell r="F88">
            <v>13121.6</v>
          </cell>
        </row>
        <row r="89">
          <cell r="A89" t="str">
            <v>N80</v>
          </cell>
          <cell r="B89" t="str">
            <v>80 Activitati de investigatii si protectie</v>
          </cell>
          <cell r="C89">
            <v>5262.2</v>
          </cell>
          <cell r="D89">
            <v>5822</v>
          </cell>
          <cell r="E89">
            <v>6759.7</v>
          </cell>
          <cell r="F89">
            <v>8008.8</v>
          </cell>
        </row>
        <row r="90">
          <cell r="A90" t="str">
            <v>N81</v>
          </cell>
          <cell r="B90" t="str">
            <v>81 Activitati de peisagistica si servicii pentru cladiri</v>
          </cell>
          <cell r="C90">
            <v>6168.6</v>
          </cell>
          <cell r="D90">
            <v>6816.9</v>
          </cell>
          <cell r="E90">
            <v>8317.2999999999993</v>
          </cell>
          <cell r="F90">
            <v>9995.2999999999993</v>
          </cell>
        </row>
        <row r="91">
          <cell r="A91" t="str">
            <v>N82</v>
          </cell>
          <cell r="B91" t="str">
            <v>82 Servicii administrative, servicii suport si alte activitati de servicii prestate in principal intreprinderilor</v>
          </cell>
          <cell r="C91">
            <v>10611</v>
          </cell>
          <cell r="D91">
            <v>12091.2</v>
          </cell>
          <cell r="E91">
            <v>14253</v>
          </cell>
          <cell r="F91">
            <v>19754</v>
          </cell>
        </row>
        <row r="92">
          <cell r="B92" t="str">
            <v>O ADMINISTRATIE PUBLICA SI APARARE; ASIGURARI SOCIALE OBLIGATORII</v>
          </cell>
          <cell r="C92">
            <v>10501.3</v>
          </cell>
          <cell r="D92">
            <v>12054.3</v>
          </cell>
          <cell r="E92">
            <v>13985.8</v>
          </cell>
          <cell r="F92">
            <v>15845.2</v>
          </cell>
        </row>
        <row r="93">
          <cell r="A93" t="str">
            <v>O84</v>
          </cell>
          <cell r="B93" t="str">
            <v>84 Administratie publica si aparare; asigurari sociale obligatorii</v>
          </cell>
          <cell r="C93">
            <v>10501.3</v>
          </cell>
          <cell r="D93">
            <v>12054.3</v>
          </cell>
          <cell r="E93">
            <v>13985.8</v>
          </cell>
          <cell r="F93">
            <v>15845.2</v>
          </cell>
        </row>
        <row r="94">
          <cell r="B94" t="str">
            <v>P INVATAMANT</v>
          </cell>
          <cell r="C94">
            <v>7462.3</v>
          </cell>
          <cell r="D94">
            <v>8445.5</v>
          </cell>
          <cell r="E94">
            <v>10073.5</v>
          </cell>
          <cell r="F94">
            <v>11482.7</v>
          </cell>
        </row>
        <row r="95">
          <cell r="A95" t="str">
            <v>P85</v>
          </cell>
          <cell r="B95" t="str">
            <v>85 Invatamant</v>
          </cell>
          <cell r="C95">
            <v>7462.3</v>
          </cell>
          <cell r="D95">
            <v>8445.5</v>
          </cell>
          <cell r="E95">
            <v>10073.5</v>
          </cell>
          <cell r="F95">
            <v>11482.7</v>
          </cell>
        </row>
        <row r="96">
          <cell r="B96" t="str">
            <v>Q SANATATE SI ASISTENTA SOCIALA</v>
          </cell>
          <cell r="C96">
            <v>11109.1</v>
          </cell>
          <cell r="D96">
            <v>11729.7</v>
          </cell>
          <cell r="E96">
            <v>13440.9</v>
          </cell>
          <cell r="F96">
            <v>15502.8</v>
          </cell>
        </row>
        <row r="97">
          <cell r="A97" t="str">
            <v>Q86</v>
          </cell>
          <cell r="B97" t="str">
            <v>86 Activitati referitoare la sanatatea umana</v>
          </cell>
          <cell r="C97">
            <v>12719.7</v>
          </cell>
          <cell r="D97">
            <v>13493.8</v>
          </cell>
          <cell r="E97">
            <v>15327.4</v>
          </cell>
          <cell r="F97">
            <v>17725</v>
          </cell>
        </row>
        <row r="98">
          <cell r="A98" t="str">
            <v>Q87</v>
          </cell>
          <cell r="B98" t="str">
            <v>87 Servicii combinate de ingrijire medicala si asistenta sociala, cu cazare</v>
          </cell>
          <cell r="C98">
            <v>6974.7</v>
          </cell>
          <cell r="D98">
            <v>7719.7</v>
          </cell>
          <cell r="E98">
            <v>9474</v>
          </cell>
          <cell r="F98">
            <v>10518.5</v>
          </cell>
        </row>
        <row r="99">
          <cell r="A99" t="str">
            <v>Q88</v>
          </cell>
          <cell r="B99" t="str">
            <v>88 Activitati de asistenta sociala, fara cazare</v>
          </cell>
          <cell r="C99">
            <v>4341.2</v>
          </cell>
          <cell r="D99">
            <v>4874.7</v>
          </cell>
          <cell r="E99">
            <v>6330.9</v>
          </cell>
          <cell r="F99">
            <v>6911.6</v>
          </cell>
        </row>
        <row r="100">
          <cell r="B100" t="str">
            <v>R ARTA, ACTIVITATI DE RECREERE SI DE AGREMENT</v>
          </cell>
          <cell r="C100">
            <v>6269.1</v>
          </cell>
          <cell r="D100">
            <v>7310.1</v>
          </cell>
          <cell r="E100">
            <v>8922.2000000000007</v>
          </cell>
          <cell r="F100">
            <v>10203.200000000001</v>
          </cell>
        </row>
        <row r="101">
          <cell r="A101" t="str">
            <v>R90</v>
          </cell>
          <cell r="B101" t="str">
            <v>90 Activitati de creatie si interpretare artistica</v>
          </cell>
          <cell r="C101">
            <v>5778.2</v>
          </cell>
          <cell r="D101">
            <v>6631.5</v>
          </cell>
          <cell r="E101">
            <v>8332.2999999999993</v>
          </cell>
          <cell r="F101">
            <v>9560.2999999999993</v>
          </cell>
        </row>
        <row r="102">
          <cell r="A102" t="str">
            <v>R91</v>
          </cell>
          <cell r="B102" t="str">
            <v>91 Activitati ale bibliotecilor, arhivelor, muzeelor si alte activitati culturale</v>
          </cell>
          <cell r="C102">
            <v>5974.2</v>
          </cell>
          <cell r="D102">
            <v>7073.4</v>
          </cell>
          <cell r="E102">
            <v>8408.6</v>
          </cell>
          <cell r="F102">
            <v>9512.4</v>
          </cell>
        </row>
        <row r="103">
          <cell r="A103" t="str">
            <v>R92</v>
          </cell>
          <cell r="B103" t="str">
            <v>92 Activitati de jocuri de noroc si pariuri</v>
          </cell>
          <cell r="C103">
            <v>9024.7999999999993</v>
          </cell>
          <cell r="D103">
            <v>11104.3</v>
          </cell>
          <cell r="E103">
            <v>13219.6</v>
          </cell>
          <cell r="F103">
            <v>17311.599999999999</v>
          </cell>
        </row>
        <row r="104">
          <cell r="A104" t="str">
            <v>R93</v>
          </cell>
          <cell r="B104" t="str">
            <v>93 Activitati sportive, recreative si distractive</v>
          </cell>
          <cell r="C104">
            <v>7595</v>
          </cell>
          <cell r="D104">
            <v>8612.9</v>
          </cell>
          <cell r="E104">
            <v>10336.200000000001</v>
          </cell>
          <cell r="F104">
            <v>11411.8</v>
          </cell>
        </row>
        <row r="105">
          <cell r="B105" t="str">
            <v>S ALTE ACTIVITATI DE SERVICII</v>
          </cell>
          <cell r="C105">
            <v>9891.2999999999993</v>
          </cell>
          <cell r="D105">
            <v>11156.8</v>
          </cell>
          <cell r="E105">
            <v>13578.2</v>
          </cell>
          <cell r="F105">
            <v>17156.599999999999</v>
          </cell>
        </row>
        <row r="106">
          <cell r="A106" t="str">
            <v>S94</v>
          </cell>
          <cell r="B106" t="str">
            <v>94 Activitati ale organizatiilor asociative</v>
          </cell>
          <cell r="C106">
            <v>13252</v>
          </cell>
          <cell r="D106">
            <v>14982</v>
          </cell>
          <cell r="E106">
            <v>17788.7</v>
          </cell>
          <cell r="F106">
            <v>21879</v>
          </cell>
        </row>
        <row r="107">
          <cell r="A107" t="str">
            <v>S95</v>
          </cell>
          <cell r="B107" t="str">
            <v>95 Reparatii de calculatoare, de articole personale si de uz gospodaresc</v>
          </cell>
          <cell r="C107">
            <v>6043.5</v>
          </cell>
          <cell r="D107">
            <v>6600.5</v>
          </cell>
          <cell r="E107">
            <v>8295.2999999999993</v>
          </cell>
          <cell r="F107">
            <v>10447.4</v>
          </cell>
        </row>
        <row r="108">
          <cell r="A108" t="str">
            <v>S96</v>
          </cell>
          <cell r="B108" t="str">
            <v>96 Alte activitati de servicii personale</v>
          </cell>
          <cell r="C108">
            <v>5294.6</v>
          </cell>
          <cell r="D108">
            <v>5771.6</v>
          </cell>
          <cell r="E108">
            <v>6808.1</v>
          </cell>
          <cell r="F108">
            <v>8647.2000000000007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statistica.gov.md/ro/statistic_indicator_details/2"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statistica.gov.md/pageview.php?l=ro&amp;idc=635&amp;id=7197"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statistica.gov.md/pageview.php?l=ro&amp;idc=635&amp;id=7197"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EC5C-5661-4ADB-8D8F-E49AE2E2B679}">
  <sheetPr>
    <tabColor theme="5" tint="0.39997558519241921"/>
    <pageSetUpPr autoPageBreaks="0"/>
  </sheetPr>
  <dimension ref="A1:K50"/>
  <sheetViews>
    <sheetView showGridLines="0" topLeftCell="A22" workbookViewId="0">
      <selection activeCell="O20" sqref="O20"/>
    </sheetView>
  </sheetViews>
  <sheetFormatPr defaultColWidth="9.140625" defaultRowHeight="15.75" x14ac:dyDescent="0.25"/>
  <cols>
    <col min="1" max="1" width="2.85546875" style="28" customWidth="1"/>
    <col min="2" max="2" width="3.7109375" style="28" customWidth="1"/>
    <col min="3" max="3" width="22.5703125" style="28" customWidth="1"/>
    <col min="4" max="4" width="18.5703125" style="28" customWidth="1"/>
    <col min="5" max="5" width="16.28515625" style="28" customWidth="1"/>
    <col min="6" max="10" width="14.85546875" style="28" customWidth="1"/>
    <col min="11" max="11" width="11.28515625" style="28" bestFit="1" customWidth="1"/>
    <col min="12" max="16379" width="9.140625" style="28"/>
    <col min="16380" max="16384" width="4.7109375" style="28" customWidth="1"/>
  </cols>
  <sheetData>
    <row r="1" spans="1:10" ht="27" customHeight="1" x14ac:dyDescent="0.25">
      <c r="A1" s="27"/>
      <c r="B1" s="498" t="s">
        <v>85</v>
      </c>
      <c r="C1" s="498"/>
      <c r="D1" s="498"/>
      <c r="E1" s="498"/>
      <c r="F1" s="498"/>
      <c r="G1" s="498"/>
      <c r="H1" s="498"/>
      <c r="I1" s="498"/>
      <c r="J1" s="498"/>
    </row>
    <row r="2" spans="1:10" ht="26.25" customHeight="1" x14ac:dyDescent="0.25">
      <c r="A2" s="27"/>
      <c r="B2" s="29"/>
      <c r="C2" s="29"/>
      <c r="D2" s="29"/>
      <c r="E2" s="29"/>
      <c r="F2" s="29"/>
      <c r="G2" s="29"/>
      <c r="H2" s="27"/>
      <c r="I2" s="27"/>
      <c r="J2" s="27"/>
    </row>
    <row r="3" spans="1:10" s="32" customFormat="1" ht="27" customHeight="1" x14ac:dyDescent="0.25">
      <c r="A3" s="30"/>
      <c r="B3" s="496" t="s">
        <v>19</v>
      </c>
      <c r="C3" s="496"/>
      <c r="D3" s="119"/>
      <c r="E3" s="497"/>
      <c r="F3" s="497"/>
      <c r="G3" s="497"/>
      <c r="H3" s="497"/>
      <c r="I3" s="497"/>
      <c r="J3" s="497"/>
    </row>
    <row r="4" spans="1:10" ht="22.9" customHeight="1" x14ac:dyDescent="0.25">
      <c r="A4" s="27"/>
      <c r="B4" s="508" t="s">
        <v>91</v>
      </c>
      <c r="C4" s="508"/>
      <c r="D4" s="508"/>
      <c r="E4" s="508"/>
      <c r="F4" s="508"/>
      <c r="G4" s="508"/>
      <c r="H4" s="508"/>
      <c r="I4" s="508"/>
      <c r="J4" s="508"/>
    </row>
    <row r="5" spans="1:10" s="48" customFormat="1" ht="25.9" customHeight="1" x14ac:dyDescent="0.25">
      <c r="A5" s="69"/>
      <c r="B5" s="71" t="s">
        <v>92</v>
      </c>
      <c r="C5" s="69"/>
      <c r="D5" s="69"/>
      <c r="E5" s="69"/>
      <c r="F5" s="69"/>
      <c r="G5" s="69"/>
      <c r="H5" s="70"/>
      <c r="I5" s="70"/>
      <c r="J5" s="70"/>
    </row>
    <row r="6" spans="1:10" s="32" customFormat="1" ht="23.25" customHeight="1" x14ac:dyDescent="0.25">
      <c r="A6" s="30"/>
      <c r="B6" s="502" t="s">
        <v>10</v>
      </c>
      <c r="C6" s="500" t="s">
        <v>25</v>
      </c>
      <c r="D6" s="515" t="s">
        <v>139</v>
      </c>
      <c r="E6" s="516"/>
      <c r="F6" s="500" t="s">
        <v>94</v>
      </c>
      <c r="G6" s="500" t="s">
        <v>7</v>
      </c>
      <c r="H6" s="500" t="s">
        <v>12</v>
      </c>
      <c r="I6" s="501" t="s">
        <v>6</v>
      </c>
      <c r="J6" s="501"/>
    </row>
    <row r="7" spans="1:10" s="32" customFormat="1" ht="33" customHeight="1" x14ac:dyDescent="0.25">
      <c r="A7" s="30"/>
      <c r="B7" s="502"/>
      <c r="C7" s="500"/>
      <c r="D7" s="31" t="s">
        <v>140</v>
      </c>
      <c r="E7" s="31" t="s">
        <v>141</v>
      </c>
      <c r="F7" s="500"/>
      <c r="G7" s="500"/>
      <c r="H7" s="500"/>
      <c r="I7" s="31" t="s">
        <v>44</v>
      </c>
      <c r="J7" s="31" t="s">
        <v>45</v>
      </c>
    </row>
    <row r="8" spans="1:10" ht="30.75" customHeight="1" x14ac:dyDescent="0.25">
      <c r="A8" s="27"/>
      <c r="B8" s="61">
        <v>1</v>
      </c>
      <c r="C8" s="65"/>
      <c r="D8" s="65"/>
      <c r="E8" s="65"/>
      <c r="F8" s="63"/>
      <c r="G8" s="63"/>
      <c r="H8" s="64"/>
      <c r="I8" s="63">
        <f t="shared" ref="I8:I17" si="0">H8-J8</f>
        <v>0</v>
      </c>
      <c r="J8" s="63">
        <f>H8*80%</f>
        <v>0</v>
      </c>
    </row>
    <row r="9" spans="1:10" ht="18" customHeight="1" x14ac:dyDescent="0.25">
      <c r="A9" s="27"/>
      <c r="B9" s="61">
        <v>2</v>
      </c>
      <c r="C9" s="66"/>
      <c r="D9" s="66"/>
      <c r="E9" s="66"/>
      <c r="F9" s="63"/>
      <c r="G9" s="63"/>
      <c r="H9" s="64"/>
      <c r="I9" s="63">
        <f t="shared" si="0"/>
        <v>0</v>
      </c>
      <c r="J9" s="63">
        <f t="shared" ref="J9:J17" si="1">H9*80%</f>
        <v>0</v>
      </c>
    </row>
    <row r="10" spans="1:10" ht="18" customHeight="1" x14ac:dyDescent="0.25">
      <c r="A10" s="27"/>
      <c r="B10" s="61">
        <v>3</v>
      </c>
      <c r="C10" s="66"/>
      <c r="D10" s="66"/>
      <c r="E10" s="66"/>
      <c r="F10" s="63"/>
      <c r="G10" s="63"/>
      <c r="H10" s="64"/>
      <c r="I10" s="63">
        <f t="shared" si="0"/>
        <v>0</v>
      </c>
      <c r="J10" s="63">
        <f t="shared" si="1"/>
        <v>0</v>
      </c>
    </row>
    <row r="11" spans="1:10" ht="18" customHeight="1" x14ac:dyDescent="0.25">
      <c r="A11" s="27"/>
      <c r="B11" s="61">
        <v>4</v>
      </c>
      <c r="C11" s="67"/>
      <c r="D11" s="67"/>
      <c r="E11" s="67"/>
      <c r="F11" s="63"/>
      <c r="G11" s="63"/>
      <c r="H11" s="64"/>
      <c r="I11" s="63">
        <f t="shared" si="0"/>
        <v>0</v>
      </c>
      <c r="J11" s="63">
        <f t="shared" si="1"/>
        <v>0</v>
      </c>
    </row>
    <row r="12" spans="1:10" ht="18" customHeight="1" x14ac:dyDescent="0.25">
      <c r="A12" s="27"/>
      <c r="B12" s="61">
        <v>5</v>
      </c>
      <c r="C12" s="65"/>
      <c r="D12" s="65"/>
      <c r="E12" s="65"/>
      <c r="F12" s="63"/>
      <c r="G12" s="63"/>
      <c r="H12" s="64"/>
      <c r="I12" s="63">
        <f t="shared" si="0"/>
        <v>0</v>
      </c>
      <c r="J12" s="63">
        <f t="shared" si="1"/>
        <v>0</v>
      </c>
    </row>
    <row r="13" spans="1:10" ht="18" customHeight="1" x14ac:dyDescent="0.25">
      <c r="A13" s="27"/>
      <c r="B13" s="61">
        <v>6</v>
      </c>
      <c r="C13" s="66"/>
      <c r="D13" s="66"/>
      <c r="E13" s="66"/>
      <c r="F13" s="63"/>
      <c r="G13" s="63"/>
      <c r="H13" s="64"/>
      <c r="I13" s="63">
        <f t="shared" si="0"/>
        <v>0</v>
      </c>
      <c r="J13" s="63">
        <f t="shared" si="1"/>
        <v>0</v>
      </c>
    </row>
    <row r="14" spans="1:10" ht="27.75" customHeight="1" x14ac:dyDescent="0.25">
      <c r="A14" s="27"/>
      <c r="B14" s="61">
        <v>7</v>
      </c>
      <c r="C14" s="66"/>
      <c r="D14" s="66"/>
      <c r="E14" s="66"/>
      <c r="F14" s="63"/>
      <c r="G14" s="63"/>
      <c r="H14" s="64"/>
      <c r="I14" s="63">
        <f t="shared" si="0"/>
        <v>0</v>
      </c>
      <c r="J14" s="63">
        <f t="shared" si="1"/>
        <v>0</v>
      </c>
    </row>
    <row r="15" spans="1:10" ht="18" customHeight="1" x14ac:dyDescent="0.25">
      <c r="A15" s="27"/>
      <c r="B15" s="61">
        <v>8</v>
      </c>
      <c r="C15" s="67"/>
      <c r="D15" s="67"/>
      <c r="E15" s="67"/>
      <c r="F15" s="63"/>
      <c r="G15" s="63"/>
      <c r="H15" s="64"/>
      <c r="I15" s="63">
        <f t="shared" si="0"/>
        <v>0</v>
      </c>
      <c r="J15" s="63">
        <f t="shared" si="1"/>
        <v>0</v>
      </c>
    </row>
    <row r="16" spans="1:10" ht="18" customHeight="1" x14ac:dyDescent="0.25">
      <c r="A16" s="27"/>
      <c r="B16" s="61">
        <v>9</v>
      </c>
      <c r="C16" s="65"/>
      <c r="D16" s="65"/>
      <c r="E16" s="65"/>
      <c r="F16" s="63"/>
      <c r="G16" s="63"/>
      <c r="H16" s="64"/>
      <c r="I16" s="63">
        <f t="shared" si="0"/>
        <v>0</v>
      </c>
      <c r="J16" s="63">
        <f t="shared" si="1"/>
        <v>0</v>
      </c>
    </row>
    <row r="17" spans="1:11" ht="18" customHeight="1" x14ac:dyDescent="0.25">
      <c r="A17" s="27"/>
      <c r="B17" s="61">
        <v>10</v>
      </c>
      <c r="C17" s="66"/>
      <c r="D17" s="66"/>
      <c r="E17" s="66"/>
      <c r="F17" s="63"/>
      <c r="G17" s="63"/>
      <c r="H17" s="64"/>
      <c r="I17" s="63">
        <f t="shared" si="0"/>
        <v>0</v>
      </c>
      <c r="J17" s="63">
        <f t="shared" si="1"/>
        <v>0</v>
      </c>
    </row>
    <row r="18" spans="1:11" ht="24" customHeight="1" x14ac:dyDescent="0.25">
      <c r="A18" s="27"/>
      <c r="B18" s="499" t="s">
        <v>43</v>
      </c>
      <c r="C18" s="499"/>
      <c r="D18" s="499"/>
      <c r="E18" s="499"/>
      <c r="F18" s="499"/>
      <c r="G18" s="499"/>
      <c r="H18" s="33">
        <f>SUM(H8:H17)</f>
        <v>0</v>
      </c>
      <c r="I18" s="33">
        <f>SUM(I8:I17)</f>
        <v>0</v>
      </c>
      <c r="J18" s="33">
        <f>SUM(J8:J17)</f>
        <v>0</v>
      </c>
    </row>
    <row r="19" spans="1:11" s="92" customFormat="1" ht="16.5" customHeight="1" x14ac:dyDescent="0.25">
      <c r="B19" s="93"/>
      <c r="C19" s="511" t="s">
        <v>95</v>
      </c>
      <c r="D19" s="511"/>
      <c r="E19" s="511"/>
      <c r="F19" s="511"/>
      <c r="G19" s="511"/>
      <c r="H19" s="94"/>
      <c r="I19" s="95">
        <f>IF($H$18=0,0,I18/$H$18)</f>
        <v>0</v>
      </c>
      <c r="J19" s="101">
        <f>IF($H$18=0,0,J18/$H$18)</f>
        <v>0</v>
      </c>
    </row>
    <row r="20" spans="1:11" s="92" customFormat="1" ht="16.899999999999999" customHeight="1" x14ac:dyDescent="0.25">
      <c r="B20" s="93"/>
      <c r="C20" s="505" t="s">
        <v>96</v>
      </c>
      <c r="D20" s="505"/>
      <c r="E20" s="505"/>
      <c r="F20" s="505"/>
      <c r="G20" s="505"/>
      <c r="H20" s="94"/>
      <c r="I20" s="96"/>
      <c r="J20" s="97" t="str">
        <f>IF(J19&lt;=0.8001,"ok","ATENȚIE: Grantul depășește 80% din valoarea serviciilor de dezvoltare")</f>
        <v>ok</v>
      </c>
    </row>
    <row r="21" spans="1:11" s="92" customFormat="1" ht="16.5" customHeight="1" x14ac:dyDescent="0.25">
      <c r="B21" s="93"/>
      <c r="C21" s="512" t="s">
        <v>100</v>
      </c>
      <c r="D21" s="512"/>
      <c r="E21" s="512"/>
      <c r="F21" s="512"/>
      <c r="G21" s="512"/>
      <c r="H21" s="94"/>
      <c r="I21" s="95"/>
      <c r="J21" s="101" t="e">
        <f>J18/$J$42</f>
        <v>#DIV/0!</v>
      </c>
    </row>
    <row r="22" spans="1:11" ht="24" customHeight="1" x14ac:dyDescent="0.3">
      <c r="B22" s="35"/>
      <c r="C22" s="35"/>
      <c r="D22" s="35"/>
      <c r="E22" s="35"/>
      <c r="F22" s="35"/>
      <c r="G22" s="35"/>
      <c r="H22" s="36"/>
      <c r="I22" s="38"/>
      <c r="J22" s="39"/>
    </row>
    <row r="23" spans="1:11" s="48" customFormat="1" ht="16.5" customHeight="1" x14ac:dyDescent="0.25">
      <c r="B23" s="71" t="s">
        <v>93</v>
      </c>
      <c r="C23" s="35"/>
      <c r="D23" s="35"/>
      <c r="E23" s="35"/>
      <c r="F23" s="35"/>
      <c r="G23" s="35"/>
      <c r="H23" s="36"/>
      <c r="I23" s="38"/>
      <c r="J23" s="72"/>
    </row>
    <row r="24" spans="1:11" ht="16.5" customHeight="1" x14ac:dyDescent="0.25">
      <c r="B24" s="503" t="s">
        <v>10</v>
      </c>
      <c r="C24" s="504" t="s">
        <v>25</v>
      </c>
      <c r="D24" s="515" t="s">
        <v>139</v>
      </c>
      <c r="E24" s="516"/>
      <c r="F24" s="500" t="s">
        <v>94</v>
      </c>
      <c r="G24" s="509" t="s">
        <v>7</v>
      </c>
      <c r="H24" s="509" t="s">
        <v>12</v>
      </c>
      <c r="I24" s="501" t="s">
        <v>6</v>
      </c>
      <c r="J24" s="501"/>
      <c r="K24" s="32"/>
    </row>
    <row r="25" spans="1:11" ht="30" x14ac:dyDescent="0.25">
      <c r="B25" s="503"/>
      <c r="C25" s="504"/>
      <c r="D25" s="31" t="s">
        <v>140</v>
      </c>
      <c r="E25" s="31" t="s">
        <v>141</v>
      </c>
      <c r="F25" s="500"/>
      <c r="G25" s="510"/>
      <c r="H25" s="510"/>
      <c r="I25" s="31" t="s">
        <v>20</v>
      </c>
      <c r="J25" s="31" t="s">
        <v>46</v>
      </c>
      <c r="K25" s="40"/>
    </row>
    <row r="26" spans="1:11" ht="16.5" customHeight="1" x14ac:dyDescent="0.25">
      <c r="B26" s="61">
        <v>1</v>
      </c>
      <c r="C26" s="62"/>
      <c r="D26" s="62"/>
      <c r="E26" s="62"/>
      <c r="F26" s="63"/>
      <c r="G26" s="63"/>
      <c r="H26" s="64"/>
      <c r="I26" s="63">
        <f>H26-J26</f>
        <v>0</v>
      </c>
      <c r="J26" s="63">
        <f>H26*50%</f>
        <v>0</v>
      </c>
      <c r="K26" s="41"/>
    </row>
    <row r="27" spans="1:11" ht="16.5" customHeight="1" x14ac:dyDescent="0.25">
      <c r="B27" s="61">
        <v>2</v>
      </c>
      <c r="C27" s="62"/>
      <c r="D27" s="62"/>
      <c r="E27" s="62"/>
      <c r="F27" s="63"/>
      <c r="G27" s="63"/>
      <c r="H27" s="64"/>
      <c r="I27" s="63">
        <f t="shared" ref="I27:I35" si="2">H27-J27</f>
        <v>0</v>
      </c>
      <c r="J27" s="63">
        <f t="shared" ref="J27:J35" si="3">H27*50%</f>
        <v>0</v>
      </c>
      <c r="K27" s="41"/>
    </row>
    <row r="28" spans="1:11" ht="16.5" customHeight="1" x14ac:dyDescent="0.25">
      <c r="B28" s="61">
        <v>3</v>
      </c>
      <c r="C28" s="62"/>
      <c r="D28" s="62"/>
      <c r="E28" s="62"/>
      <c r="F28" s="63"/>
      <c r="G28" s="63"/>
      <c r="H28" s="64"/>
      <c r="I28" s="63">
        <f t="shared" si="2"/>
        <v>0</v>
      </c>
      <c r="J28" s="63">
        <f t="shared" si="3"/>
        <v>0</v>
      </c>
      <c r="K28" s="41"/>
    </row>
    <row r="29" spans="1:11" ht="16.5" customHeight="1" x14ac:dyDescent="0.25">
      <c r="B29" s="61">
        <v>4</v>
      </c>
      <c r="C29" s="62"/>
      <c r="D29" s="62"/>
      <c r="E29" s="62"/>
      <c r="F29" s="63"/>
      <c r="G29" s="63"/>
      <c r="H29" s="64"/>
      <c r="I29" s="63">
        <f t="shared" si="2"/>
        <v>0</v>
      </c>
      <c r="J29" s="63">
        <f t="shared" si="3"/>
        <v>0</v>
      </c>
      <c r="K29" s="41"/>
    </row>
    <row r="30" spans="1:11" ht="16.5" customHeight="1" x14ac:dyDescent="0.25">
      <c r="B30" s="61">
        <v>5</v>
      </c>
      <c r="C30" s="62"/>
      <c r="D30" s="62"/>
      <c r="E30" s="62"/>
      <c r="F30" s="63"/>
      <c r="G30" s="63"/>
      <c r="H30" s="64"/>
      <c r="I30" s="63">
        <f t="shared" si="2"/>
        <v>0</v>
      </c>
      <c r="J30" s="63">
        <f t="shared" si="3"/>
        <v>0</v>
      </c>
      <c r="K30" s="41"/>
    </row>
    <row r="31" spans="1:11" ht="16.5" customHeight="1" x14ac:dyDescent="0.25">
      <c r="B31" s="61">
        <v>6</v>
      </c>
      <c r="C31" s="62"/>
      <c r="D31" s="62"/>
      <c r="E31" s="62"/>
      <c r="F31" s="63"/>
      <c r="G31" s="63"/>
      <c r="H31" s="64"/>
      <c r="I31" s="63">
        <f t="shared" si="2"/>
        <v>0</v>
      </c>
      <c r="J31" s="63">
        <f t="shared" si="3"/>
        <v>0</v>
      </c>
      <c r="K31" s="41"/>
    </row>
    <row r="32" spans="1:11" ht="16.5" customHeight="1" x14ac:dyDescent="0.25">
      <c r="B32" s="61">
        <v>7</v>
      </c>
      <c r="C32" s="62"/>
      <c r="D32" s="62"/>
      <c r="E32" s="62"/>
      <c r="F32" s="63"/>
      <c r="G32" s="63"/>
      <c r="H32" s="64"/>
      <c r="I32" s="63">
        <f t="shared" si="2"/>
        <v>0</v>
      </c>
      <c r="J32" s="63">
        <f t="shared" si="3"/>
        <v>0</v>
      </c>
      <c r="K32" s="41"/>
    </row>
    <row r="33" spans="1:11" ht="16.5" customHeight="1" x14ac:dyDescent="0.25">
      <c r="B33" s="61">
        <v>8</v>
      </c>
      <c r="C33" s="62"/>
      <c r="D33" s="62"/>
      <c r="E33" s="62"/>
      <c r="F33" s="63"/>
      <c r="G33" s="63"/>
      <c r="H33" s="64"/>
      <c r="I33" s="63">
        <f t="shared" si="2"/>
        <v>0</v>
      </c>
      <c r="J33" s="63">
        <f t="shared" si="3"/>
        <v>0</v>
      </c>
      <c r="K33" s="41"/>
    </row>
    <row r="34" spans="1:11" ht="16.5" customHeight="1" x14ac:dyDescent="0.25">
      <c r="B34" s="61">
        <v>9</v>
      </c>
      <c r="C34" s="62"/>
      <c r="D34" s="62"/>
      <c r="E34" s="62"/>
      <c r="F34" s="63"/>
      <c r="G34" s="63"/>
      <c r="H34" s="64"/>
      <c r="I34" s="63">
        <f t="shared" si="2"/>
        <v>0</v>
      </c>
      <c r="J34" s="63">
        <f t="shared" si="3"/>
        <v>0</v>
      </c>
      <c r="K34" s="42"/>
    </row>
    <row r="35" spans="1:11" ht="16.5" customHeight="1" x14ac:dyDescent="0.25">
      <c r="B35" s="61">
        <v>10</v>
      </c>
      <c r="C35" s="62"/>
      <c r="D35" s="62"/>
      <c r="E35" s="62"/>
      <c r="F35" s="63"/>
      <c r="G35" s="63"/>
      <c r="H35" s="64"/>
      <c r="I35" s="63">
        <f t="shared" si="2"/>
        <v>0</v>
      </c>
      <c r="J35" s="63">
        <f t="shared" si="3"/>
        <v>0</v>
      </c>
      <c r="K35" s="41"/>
    </row>
    <row r="36" spans="1:11" ht="16.5" customHeight="1" x14ac:dyDescent="0.25">
      <c r="B36" s="499" t="s">
        <v>8</v>
      </c>
      <c r="C36" s="499"/>
      <c r="D36" s="499"/>
      <c r="E36" s="499"/>
      <c r="F36" s="43"/>
      <c r="G36" s="44"/>
      <c r="H36" s="33">
        <f>SUM(H26:H35)</f>
        <v>0</v>
      </c>
      <c r="I36" s="33">
        <f>SUM(I26:I35)</f>
        <v>0</v>
      </c>
      <c r="J36" s="33">
        <f>SUM(J26:J35)</f>
        <v>0</v>
      </c>
      <c r="K36" s="41"/>
    </row>
    <row r="37" spans="1:11" s="92" customFormat="1" ht="19.149999999999999" customHeight="1" x14ac:dyDescent="0.25">
      <c r="B37" s="93"/>
      <c r="C37" s="511" t="s">
        <v>95</v>
      </c>
      <c r="D37" s="511"/>
      <c r="E37" s="511"/>
      <c r="F37" s="511"/>
      <c r="G37" s="511"/>
      <c r="H37" s="94"/>
      <c r="I37" s="95">
        <f>IF($H$36=0,0,I36/$H$36)</f>
        <v>0</v>
      </c>
      <c r="J37" s="95">
        <f>IF($H$36=0,0,J36/$H$36)</f>
        <v>0</v>
      </c>
    </row>
    <row r="38" spans="1:11" s="92" customFormat="1" ht="18.600000000000001" customHeight="1" x14ac:dyDescent="0.25">
      <c r="B38" s="93"/>
      <c r="C38" s="505" t="s">
        <v>96</v>
      </c>
      <c r="D38" s="505"/>
      <c r="E38" s="505"/>
      <c r="F38" s="505"/>
      <c r="G38" s="505"/>
      <c r="H38" s="94"/>
      <c r="I38" s="96"/>
      <c r="J38" s="97" t="str">
        <f>IF(J37&lt;=0.5001,"ok","ATENȚIE: Grantul depășește 50% din valoarea imobilizărilor corporale")</f>
        <v>ok</v>
      </c>
    </row>
    <row r="39" spans="1:11" s="92" customFormat="1" ht="16.5" customHeight="1" x14ac:dyDescent="0.25">
      <c r="B39" s="93"/>
      <c r="C39" s="512" t="s">
        <v>98</v>
      </c>
      <c r="D39" s="512"/>
      <c r="E39" s="512"/>
      <c r="F39" s="512"/>
      <c r="G39" s="512"/>
      <c r="H39" s="94"/>
      <c r="I39" s="95"/>
      <c r="J39" s="95" t="e">
        <f>ROUND(J36/$J$42,4)</f>
        <v>#DIV/0!</v>
      </c>
    </row>
    <row r="40" spans="1:11" s="92" customFormat="1" ht="16.5" customHeight="1" x14ac:dyDescent="0.25">
      <c r="B40" s="93"/>
      <c r="C40" s="505" t="s">
        <v>99</v>
      </c>
      <c r="D40" s="505"/>
      <c r="E40" s="505"/>
      <c r="F40" s="98"/>
      <c r="G40" s="98"/>
      <c r="H40" s="94"/>
      <c r="I40" s="95"/>
      <c r="J40" s="99" t="e">
        <f>IF(J39&gt;=0.45001,"ATENȚIE!!! Ați depășit 45%. Nu este respectat raportul pentru utilaje!","ok")</f>
        <v>#DIV/0!</v>
      </c>
      <c r="K40" s="100"/>
    </row>
    <row r="41" spans="1:11" ht="34.9" customHeight="1" x14ac:dyDescent="0.35">
      <c r="B41" s="35"/>
      <c r="C41" s="73"/>
      <c r="D41" s="73"/>
      <c r="E41" s="73"/>
      <c r="F41" s="73"/>
      <c r="G41" s="73"/>
      <c r="H41" s="36"/>
      <c r="I41" s="37"/>
      <c r="K41" s="34"/>
    </row>
    <row r="42" spans="1:11" ht="28.15" customHeight="1" x14ac:dyDescent="0.25">
      <c r="B42" s="513" t="s">
        <v>17</v>
      </c>
      <c r="C42" s="514"/>
      <c r="D42" s="514"/>
      <c r="E42" s="514"/>
      <c r="F42" s="514"/>
      <c r="G42" s="514"/>
      <c r="H42" s="45">
        <f>H18+H36</f>
        <v>0</v>
      </c>
      <c r="I42" s="45">
        <f>I18+I36</f>
        <v>0</v>
      </c>
      <c r="J42" s="45">
        <f>J18+J36</f>
        <v>0</v>
      </c>
    </row>
    <row r="43" spans="1:11" ht="21" customHeight="1" x14ac:dyDescent="0.25">
      <c r="B43" s="68"/>
      <c r="C43" s="88"/>
      <c r="D43" s="88"/>
      <c r="E43" s="88"/>
      <c r="F43" s="88"/>
      <c r="G43" s="88"/>
      <c r="H43" s="89"/>
      <c r="I43" s="90"/>
      <c r="J43" s="91" t="str">
        <f>IF(J42&gt;=2000000.05,"ATENȚIE!!! Ați depășit grantul maxim!","ok")</f>
        <v>ok</v>
      </c>
    </row>
    <row r="44" spans="1:11" ht="24.75" customHeight="1" x14ac:dyDescent="0.25">
      <c r="A44" s="27"/>
      <c r="B44" s="46"/>
      <c r="C44" s="87"/>
      <c r="D44" s="87"/>
      <c r="E44" s="87"/>
      <c r="F44" s="87"/>
      <c r="G44" s="87"/>
      <c r="H44" s="87"/>
      <c r="I44" s="36"/>
      <c r="J44" s="36"/>
    </row>
    <row r="45" spans="1:11" ht="18.75" x14ac:dyDescent="0.3">
      <c r="A45" s="27"/>
      <c r="B45" s="74" t="s">
        <v>9</v>
      </c>
      <c r="C45" s="27"/>
      <c r="D45" s="27"/>
      <c r="E45" s="27"/>
      <c r="F45" s="27"/>
      <c r="G45" s="27"/>
      <c r="H45" s="27"/>
    </row>
    <row r="46" spans="1:11" ht="18.75" x14ac:dyDescent="0.3">
      <c r="A46" s="27"/>
      <c r="B46" s="75"/>
      <c r="C46" s="76" t="s">
        <v>97</v>
      </c>
      <c r="D46" s="76"/>
      <c r="E46" s="77"/>
      <c r="F46" s="77"/>
      <c r="G46" s="77"/>
      <c r="H46" s="78"/>
    </row>
    <row r="47" spans="1:11" ht="23.45" customHeight="1" x14ac:dyDescent="0.3">
      <c r="B47" s="79"/>
      <c r="C47" s="80" t="s">
        <v>101</v>
      </c>
      <c r="D47" s="80"/>
      <c r="E47" s="81"/>
      <c r="F47" s="81"/>
      <c r="G47" s="81"/>
      <c r="H47" s="82"/>
      <c r="K47" s="47"/>
    </row>
    <row r="48" spans="1:11" ht="30.75" customHeight="1" x14ac:dyDescent="0.25">
      <c r="B48" s="83"/>
      <c r="C48" s="506" t="s">
        <v>102</v>
      </c>
      <c r="D48" s="506"/>
      <c r="E48" s="506"/>
      <c r="F48" s="506"/>
      <c r="G48" s="506"/>
      <c r="H48" s="507"/>
      <c r="K48" s="47"/>
    </row>
    <row r="49" spans="2:11" ht="51.6" customHeight="1" x14ac:dyDescent="0.25">
      <c r="B49" s="83"/>
      <c r="C49" s="506" t="s">
        <v>103</v>
      </c>
      <c r="D49" s="506"/>
      <c r="E49" s="506"/>
      <c r="F49" s="506"/>
      <c r="G49" s="506"/>
      <c r="H49" s="507"/>
      <c r="K49" s="47"/>
    </row>
    <row r="50" spans="2:11" ht="17.25" customHeight="1" x14ac:dyDescent="0.25">
      <c r="B50" s="84"/>
      <c r="C50" s="85"/>
      <c r="D50" s="85"/>
      <c r="E50" s="85"/>
      <c r="F50" s="85"/>
      <c r="G50" s="85"/>
      <c r="H50" s="86"/>
    </row>
  </sheetData>
  <dataConsolidate/>
  <mergeCells count="30">
    <mergeCell ref="C38:G38"/>
    <mergeCell ref="C48:H48"/>
    <mergeCell ref="C49:H49"/>
    <mergeCell ref="C40:E40"/>
    <mergeCell ref="B4:J4"/>
    <mergeCell ref="H24:H25"/>
    <mergeCell ref="G24:G25"/>
    <mergeCell ref="F24:F25"/>
    <mergeCell ref="C19:G19"/>
    <mergeCell ref="C21:G21"/>
    <mergeCell ref="C20:G20"/>
    <mergeCell ref="B42:G42"/>
    <mergeCell ref="C37:G37"/>
    <mergeCell ref="C39:G39"/>
    <mergeCell ref="D6:E6"/>
    <mergeCell ref="D24:E24"/>
    <mergeCell ref="B3:C3"/>
    <mergeCell ref="E3:J3"/>
    <mergeCell ref="B1:J1"/>
    <mergeCell ref="B36:E36"/>
    <mergeCell ref="B18:G18"/>
    <mergeCell ref="F6:F7"/>
    <mergeCell ref="I24:J24"/>
    <mergeCell ref="I6:J6"/>
    <mergeCell ref="G6:G7"/>
    <mergeCell ref="H6:H7"/>
    <mergeCell ref="B6:B7"/>
    <mergeCell ref="C6:C7"/>
    <mergeCell ref="B24:B25"/>
    <mergeCell ref="C24:C25"/>
  </mergeCells>
  <conditionalFormatting sqref="J20">
    <cfRule type="cellIs" dxfId="16" priority="5" operator="equal">
      <formula>0</formula>
    </cfRule>
  </conditionalFormatting>
  <conditionalFormatting sqref="J39">
    <cfRule type="cellIs" dxfId="15" priority="4" operator="greaterThan">
      <formula>0.45</formula>
    </cfRule>
  </conditionalFormatting>
  <conditionalFormatting sqref="J40">
    <cfRule type="cellIs" dxfId="14" priority="3" operator="equal">
      <formula>0</formula>
    </cfRule>
  </conditionalFormatting>
  <conditionalFormatting sqref="J42">
    <cfRule type="cellIs" dxfId="13" priority="2" operator="greaterThan">
      <formula>2000000.05</formula>
    </cfRule>
  </conditionalFormatting>
  <conditionalFormatting sqref="J43">
    <cfRule type="cellIs" dxfId="12" priority="1" operator="equal">
      <formula>0</formula>
    </cfRule>
  </conditionalFormatting>
  <pageMargins left="0.39370078740157483" right="0.19685039370078741" top="0.47244094488188981" bottom="0.39370078740157483" header="0.31496062992125984" footer="0.19685039370078741"/>
  <pageSetup paperSize="9" scale="75" orientation="landscape" r:id="rId1"/>
  <headerFooter>
    <oddHeader>&amp;R&amp;"Times New Roman,Regular"&amp;12&amp;K00FF00Public</oddHeader>
    <evenHeader>&amp;R&amp;"Times New Roman,Regular"&amp;12&amp;K00FF00Public</evenHeader>
    <firstHeader>&amp;R&amp;"Times New Roman,Regular"&amp;12&amp;K00FF00Public</first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DB348-01E9-4200-8BC3-D6A90DD4FDE9}">
  <sheetPr>
    <tabColor theme="9" tint="0.39997558519241921"/>
    <pageSetUpPr autoPageBreaks="0" fitToPage="1"/>
  </sheetPr>
  <dimension ref="B2:AK61"/>
  <sheetViews>
    <sheetView showGridLines="0" showZeros="0" topLeftCell="A21" zoomScale="80" zoomScaleNormal="80" workbookViewId="0">
      <selection activeCell="J46" sqref="J46"/>
    </sheetView>
  </sheetViews>
  <sheetFormatPr defaultColWidth="9.140625" defaultRowHeight="15" outlineLevelRow="1" outlineLevelCol="1" x14ac:dyDescent="0.25"/>
  <cols>
    <col min="1" max="1" width="2.5703125" style="92" customWidth="1"/>
    <col min="2" max="2" width="6" style="92" customWidth="1"/>
    <col min="3" max="3" width="44.85546875" style="92" customWidth="1"/>
    <col min="4" max="4" width="19.5703125" style="92" customWidth="1"/>
    <col min="5" max="12" width="15.42578125" style="92" customWidth="1"/>
    <col min="13" max="13" width="12" style="92" customWidth="1"/>
    <col min="14" max="14" width="14" style="92" customWidth="1"/>
    <col min="15" max="15" width="12" style="92" customWidth="1"/>
    <col min="16" max="16" width="13.28515625" style="92" customWidth="1"/>
    <col min="17" max="17" width="12" style="92" customWidth="1"/>
    <col min="18" max="18" width="14.28515625" style="92" customWidth="1"/>
    <col min="19" max="19" width="14.85546875" style="92" customWidth="1"/>
    <col min="20" max="36" width="9.140625" style="92" hidden="1" customWidth="1" outlineLevel="1"/>
    <col min="37" max="37" width="9.140625" style="92" collapsed="1"/>
    <col min="38" max="16384" width="9.140625" style="92"/>
  </cols>
  <sheetData>
    <row r="2" spans="2:36" ht="30.75" customHeight="1" x14ac:dyDescent="0.25">
      <c r="C2" s="127"/>
      <c r="D2" s="525" t="s">
        <v>85</v>
      </c>
      <c r="E2" s="525"/>
      <c r="F2" s="525"/>
      <c r="G2" s="525"/>
      <c r="H2" s="525"/>
      <c r="I2" s="525"/>
      <c r="J2" s="525"/>
      <c r="K2" s="525"/>
      <c r="L2" s="525"/>
      <c r="M2" s="525"/>
      <c r="N2" s="525"/>
      <c r="O2" s="525"/>
      <c r="P2" s="525"/>
      <c r="Q2" s="525"/>
      <c r="R2" s="525"/>
    </row>
    <row r="3" spans="2:36" ht="24.75" customHeight="1" thickBot="1" x14ac:dyDescent="0.3">
      <c r="C3" s="128" t="s">
        <v>19</v>
      </c>
      <c r="D3" s="526"/>
      <c r="E3" s="526"/>
      <c r="F3" s="526"/>
      <c r="G3" s="526"/>
      <c r="H3" s="526"/>
      <c r="I3" s="526"/>
      <c r="J3" s="526"/>
      <c r="K3" s="526"/>
      <c r="L3" s="526"/>
      <c r="M3" s="526"/>
      <c r="N3" s="526"/>
      <c r="O3" s="526"/>
      <c r="P3" s="526"/>
      <c r="Q3" s="526"/>
      <c r="R3" s="527"/>
      <c r="S3" s="129"/>
    </row>
    <row r="4" spans="2:36" ht="37.5" customHeight="1" x14ac:dyDescent="0.25">
      <c r="B4" s="4" t="s">
        <v>54</v>
      </c>
      <c r="C4" s="4" t="s">
        <v>71</v>
      </c>
      <c r="D4" s="4"/>
      <c r="E4" s="5"/>
      <c r="F4" s="5"/>
      <c r="G4" s="5"/>
      <c r="H4" s="5"/>
      <c r="I4" s="5"/>
      <c r="J4" s="5"/>
      <c r="K4" s="5"/>
      <c r="L4" s="5"/>
      <c r="M4" s="130"/>
      <c r="N4" s="130"/>
      <c r="O4" s="130"/>
      <c r="P4" s="130"/>
      <c r="Q4" s="130"/>
      <c r="R4" s="130"/>
    </row>
    <row r="5" spans="2:36" ht="39.75" customHeight="1" x14ac:dyDescent="0.25">
      <c r="B5" s="523"/>
      <c r="C5" s="500" t="s">
        <v>2</v>
      </c>
      <c r="D5" s="500" t="s">
        <v>26</v>
      </c>
      <c r="E5" s="520" t="s">
        <v>87</v>
      </c>
      <c r="F5" s="520"/>
      <c r="G5" s="520" t="s">
        <v>148</v>
      </c>
      <c r="H5" s="520"/>
      <c r="I5" s="520" t="s">
        <v>149</v>
      </c>
      <c r="J5" s="520"/>
      <c r="K5" s="520" t="s">
        <v>150</v>
      </c>
      <c r="L5" s="520"/>
      <c r="M5" s="520" t="s">
        <v>151</v>
      </c>
      <c r="N5" s="520"/>
      <c r="O5" s="520" t="s">
        <v>88</v>
      </c>
      <c r="P5" s="520"/>
      <c r="Q5" s="520" t="s">
        <v>152</v>
      </c>
      <c r="R5" s="520"/>
      <c r="S5" s="132"/>
      <c r="T5" s="519" t="s">
        <v>89</v>
      </c>
      <c r="U5" s="519"/>
      <c r="V5" s="519" t="s">
        <v>47</v>
      </c>
      <c r="W5" s="519"/>
      <c r="X5" s="519" t="s">
        <v>48</v>
      </c>
      <c r="Y5" s="519"/>
      <c r="Z5" s="519" t="s">
        <v>49</v>
      </c>
      <c r="AA5" s="519"/>
      <c r="AB5" s="519" t="s">
        <v>90</v>
      </c>
      <c r="AC5" s="519"/>
      <c r="AE5" s="133">
        <v>2023</v>
      </c>
      <c r="AF5" s="133">
        <v>2024</v>
      </c>
      <c r="AG5" s="133">
        <v>2025</v>
      </c>
      <c r="AH5" s="133">
        <v>2026</v>
      </c>
      <c r="AI5" s="133">
        <v>2027</v>
      </c>
      <c r="AJ5" s="133">
        <v>2028</v>
      </c>
    </row>
    <row r="6" spans="2:36" ht="27.75" customHeight="1" x14ac:dyDescent="0.25">
      <c r="B6" s="523"/>
      <c r="C6" s="500"/>
      <c r="D6" s="500"/>
      <c r="E6" s="131" t="s">
        <v>3</v>
      </c>
      <c r="F6" s="131" t="s">
        <v>65</v>
      </c>
      <c r="G6" s="131" t="s">
        <v>3</v>
      </c>
      <c r="H6" s="131" t="s">
        <v>65</v>
      </c>
      <c r="I6" s="131" t="s">
        <v>3</v>
      </c>
      <c r="J6" s="131" t="s">
        <v>65</v>
      </c>
      <c r="K6" s="131" t="s">
        <v>3</v>
      </c>
      <c r="L6" s="131" t="s">
        <v>65</v>
      </c>
      <c r="M6" s="131" t="s">
        <v>3</v>
      </c>
      <c r="N6" s="131" t="s">
        <v>65</v>
      </c>
      <c r="O6" s="131" t="s">
        <v>3</v>
      </c>
      <c r="P6" s="131" t="s">
        <v>65</v>
      </c>
      <c r="Q6" s="131" t="s">
        <v>3</v>
      </c>
      <c r="R6" s="131" t="s">
        <v>65</v>
      </c>
      <c r="S6" s="134" t="s">
        <v>153</v>
      </c>
      <c r="T6" s="135" t="s">
        <v>3</v>
      </c>
      <c r="U6" s="135" t="s">
        <v>4</v>
      </c>
      <c r="V6" s="135" t="s">
        <v>3</v>
      </c>
      <c r="W6" s="135" t="s">
        <v>4</v>
      </c>
      <c r="X6" s="135" t="s">
        <v>3</v>
      </c>
      <c r="Y6" s="135" t="s">
        <v>4</v>
      </c>
      <c r="Z6" s="135" t="s">
        <v>3</v>
      </c>
      <c r="AA6" s="135" t="s">
        <v>4</v>
      </c>
      <c r="AB6" s="135" t="s">
        <v>3</v>
      </c>
      <c r="AC6" s="135" t="s">
        <v>4</v>
      </c>
      <c r="AE6" s="135" t="s">
        <v>4</v>
      </c>
      <c r="AF6" s="135" t="s">
        <v>4</v>
      </c>
      <c r="AG6" s="135" t="s">
        <v>4</v>
      </c>
      <c r="AH6" s="135" t="s">
        <v>4</v>
      </c>
      <c r="AI6" s="135" t="s">
        <v>4</v>
      </c>
      <c r="AJ6" s="135" t="s">
        <v>4</v>
      </c>
    </row>
    <row r="7" spans="2:36" s="140" customFormat="1" ht="30" customHeight="1" x14ac:dyDescent="0.25">
      <c r="B7" s="521" t="s">
        <v>24</v>
      </c>
      <c r="C7" s="524" t="s">
        <v>22</v>
      </c>
      <c r="D7" s="136" t="s">
        <v>39</v>
      </c>
      <c r="E7" s="137"/>
      <c r="F7" s="137"/>
      <c r="G7" s="137"/>
      <c r="H7" s="137"/>
      <c r="I7" s="137"/>
      <c r="J7" s="137"/>
      <c r="K7" s="137"/>
      <c r="L7" s="137"/>
      <c r="M7" s="137"/>
      <c r="N7" s="137"/>
      <c r="O7" s="137"/>
      <c r="P7" s="137"/>
      <c r="Q7" s="137"/>
      <c r="R7" s="137"/>
      <c r="S7" s="138"/>
      <c r="T7" s="139" t="e">
        <f t="shared" ref="T7:T16" si="0">G7/E7*1-1</f>
        <v>#DIV/0!</v>
      </c>
      <c r="U7" s="139" t="e">
        <f t="shared" ref="U7:U16" si="1">H7/F7*1-1</f>
        <v>#DIV/0!</v>
      </c>
      <c r="V7" s="139" t="e">
        <f t="shared" ref="V7:V16" si="2">K7/G7*1-1</f>
        <v>#DIV/0!</v>
      </c>
      <c r="W7" s="139" t="e">
        <f t="shared" ref="W7:W16" si="3">L7/H7*1-1</f>
        <v>#DIV/0!</v>
      </c>
      <c r="X7" s="139" t="e">
        <f t="shared" ref="X7:Z16" si="4">M7/K7*1-1</f>
        <v>#DIV/0!</v>
      </c>
      <c r="Y7" s="139" t="e">
        <f t="shared" si="4"/>
        <v>#DIV/0!</v>
      </c>
      <c r="Z7" s="139" t="e">
        <f>O7/M7*1-1</f>
        <v>#DIV/0!</v>
      </c>
      <c r="AA7" s="139" t="e">
        <f t="shared" ref="AA7:AC16" si="5">P7/N7*1-1</f>
        <v>#DIV/0!</v>
      </c>
      <c r="AB7" s="139" t="e">
        <f t="shared" si="5"/>
        <v>#DIV/0!</v>
      </c>
      <c r="AC7" s="139" t="e">
        <f t="shared" si="5"/>
        <v>#DIV/0!</v>
      </c>
      <c r="AD7" s="92"/>
      <c r="AE7" s="139" t="e">
        <f t="shared" ref="AE7:AE16" si="6">F7/F$20</f>
        <v>#DIV/0!</v>
      </c>
      <c r="AF7" s="139" t="e">
        <f t="shared" ref="AF7:AF16" si="7">H7/H$20</f>
        <v>#DIV/0!</v>
      </c>
      <c r="AG7" s="139" t="e">
        <f t="shared" ref="AG7:AG16" si="8">L7/L$20</f>
        <v>#DIV/0!</v>
      </c>
      <c r="AH7" s="139" t="e">
        <f t="shared" ref="AH7:AH16" si="9">N7/N$20</f>
        <v>#DIV/0!</v>
      </c>
      <c r="AI7" s="139" t="e">
        <f t="shared" ref="AI7:AI16" si="10">P7/P$20</f>
        <v>#DIV/0!</v>
      </c>
      <c r="AJ7" s="139" t="e">
        <f t="shared" ref="AJ7:AJ16" si="11">R7/R$20</f>
        <v>#DIV/0!</v>
      </c>
    </row>
    <row r="8" spans="2:36" s="140" customFormat="1" ht="33" customHeight="1" x14ac:dyDescent="0.25">
      <c r="B8" s="521"/>
      <c r="C8" s="524"/>
      <c r="D8" s="141" t="s">
        <v>38</v>
      </c>
      <c r="E8" s="137"/>
      <c r="F8" s="137"/>
      <c r="G8" s="137"/>
      <c r="H8" s="137"/>
      <c r="I8" s="137"/>
      <c r="J8" s="137"/>
      <c r="K8" s="137"/>
      <c r="L8" s="137"/>
      <c r="M8" s="137"/>
      <c r="N8" s="137"/>
      <c r="O8" s="137"/>
      <c r="P8" s="137"/>
      <c r="Q8" s="137"/>
      <c r="R8" s="137"/>
      <c r="S8" s="138"/>
      <c r="T8" s="139" t="e">
        <f t="shared" si="0"/>
        <v>#DIV/0!</v>
      </c>
      <c r="U8" s="139" t="e">
        <f t="shared" si="1"/>
        <v>#DIV/0!</v>
      </c>
      <c r="V8" s="139" t="e">
        <f t="shared" si="2"/>
        <v>#DIV/0!</v>
      </c>
      <c r="W8" s="139" t="e">
        <f t="shared" si="3"/>
        <v>#DIV/0!</v>
      </c>
      <c r="X8" s="139" t="e">
        <f t="shared" si="4"/>
        <v>#DIV/0!</v>
      </c>
      <c r="Y8" s="139" t="e">
        <f t="shared" si="4"/>
        <v>#DIV/0!</v>
      </c>
      <c r="Z8" s="139" t="e">
        <f t="shared" si="4"/>
        <v>#DIV/0!</v>
      </c>
      <c r="AA8" s="139" t="e">
        <f t="shared" si="5"/>
        <v>#DIV/0!</v>
      </c>
      <c r="AB8" s="139" t="e">
        <f t="shared" si="5"/>
        <v>#DIV/0!</v>
      </c>
      <c r="AC8" s="139" t="e">
        <f t="shared" si="5"/>
        <v>#DIV/0!</v>
      </c>
      <c r="AD8" s="92"/>
      <c r="AE8" s="139" t="e">
        <f t="shared" si="6"/>
        <v>#DIV/0!</v>
      </c>
      <c r="AF8" s="139" t="e">
        <f t="shared" si="7"/>
        <v>#DIV/0!</v>
      </c>
      <c r="AG8" s="139" t="e">
        <f t="shared" si="8"/>
        <v>#DIV/0!</v>
      </c>
      <c r="AH8" s="139" t="e">
        <f t="shared" si="9"/>
        <v>#DIV/0!</v>
      </c>
      <c r="AI8" s="139" t="e">
        <f t="shared" si="10"/>
        <v>#DIV/0!</v>
      </c>
      <c r="AJ8" s="139" t="e">
        <f t="shared" si="11"/>
        <v>#DIV/0!</v>
      </c>
    </row>
    <row r="9" spans="2:36" s="145" customFormat="1" ht="31.5" customHeight="1" x14ac:dyDescent="0.25">
      <c r="B9" s="521"/>
      <c r="C9" s="524"/>
      <c r="D9" s="142" t="s">
        <v>18</v>
      </c>
      <c r="E9" s="143">
        <f t="shared" ref="E9:R9" si="12">SUM(E7:E8)</f>
        <v>0</v>
      </c>
      <c r="F9" s="143">
        <f>SUM(F7:F8)</f>
        <v>0</v>
      </c>
      <c r="G9" s="143">
        <f t="shared" si="12"/>
        <v>0</v>
      </c>
      <c r="H9" s="143">
        <f t="shared" si="12"/>
        <v>0</v>
      </c>
      <c r="I9" s="143">
        <f t="shared" ref="I9:J9" si="13">SUM(I7:I8)</f>
        <v>0</v>
      </c>
      <c r="J9" s="143">
        <f t="shared" si="13"/>
        <v>0</v>
      </c>
      <c r="K9" s="143">
        <f t="shared" si="12"/>
        <v>0</v>
      </c>
      <c r="L9" s="143">
        <f t="shared" si="12"/>
        <v>0</v>
      </c>
      <c r="M9" s="143">
        <f t="shared" si="12"/>
        <v>0</v>
      </c>
      <c r="N9" s="143">
        <f t="shared" si="12"/>
        <v>0</v>
      </c>
      <c r="O9" s="143">
        <f t="shared" si="12"/>
        <v>0</v>
      </c>
      <c r="P9" s="143">
        <f t="shared" si="12"/>
        <v>0</v>
      </c>
      <c r="Q9" s="143">
        <f t="shared" si="12"/>
        <v>0</v>
      </c>
      <c r="R9" s="143">
        <f t="shared" si="12"/>
        <v>0</v>
      </c>
      <c r="S9" s="144"/>
      <c r="T9" s="139" t="e">
        <f t="shared" si="0"/>
        <v>#DIV/0!</v>
      </c>
      <c r="U9" s="139" t="e">
        <f t="shared" si="1"/>
        <v>#DIV/0!</v>
      </c>
      <c r="V9" s="139" t="e">
        <f t="shared" si="2"/>
        <v>#DIV/0!</v>
      </c>
      <c r="W9" s="139" t="e">
        <f t="shared" si="3"/>
        <v>#DIV/0!</v>
      </c>
      <c r="X9" s="139" t="e">
        <f t="shared" si="4"/>
        <v>#DIV/0!</v>
      </c>
      <c r="Y9" s="139" t="e">
        <f t="shared" si="4"/>
        <v>#DIV/0!</v>
      </c>
      <c r="Z9" s="139" t="e">
        <f t="shared" si="4"/>
        <v>#DIV/0!</v>
      </c>
      <c r="AA9" s="139" t="e">
        <f t="shared" si="5"/>
        <v>#DIV/0!</v>
      </c>
      <c r="AB9" s="139" t="e">
        <f t="shared" si="5"/>
        <v>#DIV/0!</v>
      </c>
      <c r="AC9" s="139" t="e">
        <f t="shared" si="5"/>
        <v>#DIV/0!</v>
      </c>
      <c r="AD9" s="92"/>
      <c r="AE9" s="139" t="e">
        <f t="shared" si="6"/>
        <v>#DIV/0!</v>
      </c>
      <c r="AF9" s="139" t="e">
        <f t="shared" si="7"/>
        <v>#DIV/0!</v>
      </c>
      <c r="AG9" s="139" t="e">
        <f t="shared" si="8"/>
        <v>#DIV/0!</v>
      </c>
      <c r="AH9" s="139" t="e">
        <f t="shared" si="9"/>
        <v>#DIV/0!</v>
      </c>
      <c r="AI9" s="139" t="e">
        <f t="shared" si="10"/>
        <v>#DIV/0!</v>
      </c>
      <c r="AJ9" s="139" t="e">
        <f t="shared" si="11"/>
        <v>#DIV/0!</v>
      </c>
    </row>
    <row r="10" spans="2:36" s="140" customFormat="1" ht="30" customHeight="1" x14ac:dyDescent="0.25">
      <c r="B10" s="521" t="s">
        <v>24</v>
      </c>
      <c r="C10" s="524" t="s">
        <v>23</v>
      </c>
      <c r="D10" s="136" t="s">
        <v>39</v>
      </c>
      <c r="E10" s="137"/>
      <c r="F10" s="137"/>
      <c r="G10" s="137"/>
      <c r="H10" s="137"/>
      <c r="I10" s="137"/>
      <c r="J10" s="137"/>
      <c r="K10" s="137"/>
      <c r="L10" s="137"/>
      <c r="M10" s="137"/>
      <c r="N10" s="137"/>
      <c r="O10" s="137"/>
      <c r="P10" s="137"/>
      <c r="Q10" s="137"/>
      <c r="R10" s="137"/>
      <c r="S10" s="138"/>
      <c r="T10" s="139" t="e">
        <f t="shared" si="0"/>
        <v>#DIV/0!</v>
      </c>
      <c r="U10" s="139" t="e">
        <f t="shared" si="1"/>
        <v>#DIV/0!</v>
      </c>
      <c r="V10" s="139" t="e">
        <f t="shared" si="2"/>
        <v>#DIV/0!</v>
      </c>
      <c r="W10" s="139" t="e">
        <f t="shared" si="3"/>
        <v>#DIV/0!</v>
      </c>
      <c r="X10" s="139" t="e">
        <f t="shared" si="4"/>
        <v>#DIV/0!</v>
      </c>
      <c r="Y10" s="139" t="e">
        <f t="shared" si="4"/>
        <v>#DIV/0!</v>
      </c>
      <c r="Z10" s="139" t="e">
        <f t="shared" si="4"/>
        <v>#DIV/0!</v>
      </c>
      <c r="AA10" s="139" t="e">
        <f t="shared" si="5"/>
        <v>#DIV/0!</v>
      </c>
      <c r="AB10" s="139" t="e">
        <f t="shared" si="5"/>
        <v>#DIV/0!</v>
      </c>
      <c r="AC10" s="139" t="e">
        <f t="shared" si="5"/>
        <v>#DIV/0!</v>
      </c>
      <c r="AD10" s="92"/>
      <c r="AE10" s="139" t="e">
        <f t="shared" si="6"/>
        <v>#DIV/0!</v>
      </c>
      <c r="AF10" s="139" t="e">
        <f t="shared" si="7"/>
        <v>#DIV/0!</v>
      </c>
      <c r="AG10" s="139" t="e">
        <f t="shared" si="8"/>
        <v>#DIV/0!</v>
      </c>
      <c r="AH10" s="139" t="e">
        <f t="shared" si="9"/>
        <v>#DIV/0!</v>
      </c>
      <c r="AI10" s="139" t="e">
        <f t="shared" si="10"/>
        <v>#DIV/0!</v>
      </c>
      <c r="AJ10" s="139" t="e">
        <f t="shared" si="11"/>
        <v>#DIV/0!</v>
      </c>
    </row>
    <row r="11" spans="2:36" s="140" customFormat="1" ht="30" customHeight="1" x14ac:dyDescent="0.25">
      <c r="B11" s="521"/>
      <c r="C11" s="524"/>
      <c r="D11" s="141" t="s">
        <v>38</v>
      </c>
      <c r="E11" s="137"/>
      <c r="F11" s="137"/>
      <c r="G11" s="137"/>
      <c r="H11" s="137"/>
      <c r="I11" s="137"/>
      <c r="J11" s="137"/>
      <c r="K11" s="137"/>
      <c r="L11" s="137"/>
      <c r="M11" s="137"/>
      <c r="N11" s="137"/>
      <c r="O11" s="137"/>
      <c r="P11" s="137"/>
      <c r="Q11" s="137"/>
      <c r="R11" s="137"/>
      <c r="S11" s="138"/>
      <c r="T11" s="139" t="e">
        <f t="shared" si="0"/>
        <v>#DIV/0!</v>
      </c>
      <c r="U11" s="139" t="e">
        <f t="shared" si="1"/>
        <v>#DIV/0!</v>
      </c>
      <c r="V11" s="139" t="e">
        <f t="shared" si="2"/>
        <v>#DIV/0!</v>
      </c>
      <c r="W11" s="139" t="e">
        <f t="shared" si="3"/>
        <v>#DIV/0!</v>
      </c>
      <c r="X11" s="139" t="e">
        <f t="shared" si="4"/>
        <v>#DIV/0!</v>
      </c>
      <c r="Y11" s="139" t="e">
        <f t="shared" si="4"/>
        <v>#DIV/0!</v>
      </c>
      <c r="Z11" s="139" t="e">
        <f t="shared" si="4"/>
        <v>#DIV/0!</v>
      </c>
      <c r="AA11" s="139" t="e">
        <f t="shared" si="5"/>
        <v>#DIV/0!</v>
      </c>
      <c r="AB11" s="139" t="e">
        <f t="shared" si="5"/>
        <v>#DIV/0!</v>
      </c>
      <c r="AC11" s="139" t="e">
        <f t="shared" si="5"/>
        <v>#DIV/0!</v>
      </c>
      <c r="AD11" s="92"/>
      <c r="AE11" s="139" t="e">
        <f t="shared" si="6"/>
        <v>#DIV/0!</v>
      </c>
      <c r="AF11" s="139" t="e">
        <f t="shared" si="7"/>
        <v>#DIV/0!</v>
      </c>
      <c r="AG11" s="139" t="e">
        <f t="shared" si="8"/>
        <v>#DIV/0!</v>
      </c>
      <c r="AH11" s="139" t="e">
        <f t="shared" si="9"/>
        <v>#DIV/0!</v>
      </c>
      <c r="AI11" s="139" t="e">
        <f t="shared" si="10"/>
        <v>#DIV/0!</v>
      </c>
      <c r="AJ11" s="139" t="e">
        <f t="shared" si="11"/>
        <v>#DIV/0!</v>
      </c>
    </row>
    <row r="12" spans="2:36" s="145" customFormat="1" ht="30" customHeight="1" x14ac:dyDescent="0.25">
      <c r="B12" s="521"/>
      <c r="C12" s="524"/>
      <c r="D12" s="142" t="s">
        <v>18</v>
      </c>
      <c r="E12" s="143">
        <f t="shared" ref="E12:R12" si="14">SUM(E10:E11)</f>
        <v>0</v>
      </c>
      <c r="F12" s="143">
        <f t="shared" si="14"/>
        <v>0</v>
      </c>
      <c r="G12" s="143">
        <f t="shared" si="14"/>
        <v>0</v>
      </c>
      <c r="H12" s="143">
        <f t="shared" si="14"/>
        <v>0</v>
      </c>
      <c r="I12" s="143">
        <f t="shared" ref="I12:J12" si="15">SUM(I10:I11)</f>
        <v>0</v>
      </c>
      <c r="J12" s="143">
        <f t="shared" si="15"/>
        <v>0</v>
      </c>
      <c r="K12" s="143">
        <f t="shared" si="14"/>
        <v>0</v>
      </c>
      <c r="L12" s="143">
        <f t="shared" si="14"/>
        <v>0</v>
      </c>
      <c r="M12" s="143">
        <f t="shared" si="14"/>
        <v>0</v>
      </c>
      <c r="N12" s="143">
        <f t="shared" si="14"/>
        <v>0</v>
      </c>
      <c r="O12" s="143">
        <f t="shared" si="14"/>
        <v>0</v>
      </c>
      <c r="P12" s="143">
        <f t="shared" si="14"/>
        <v>0</v>
      </c>
      <c r="Q12" s="143">
        <f t="shared" si="14"/>
        <v>0</v>
      </c>
      <c r="R12" s="143">
        <f t="shared" si="14"/>
        <v>0</v>
      </c>
      <c r="S12" s="144"/>
      <c r="T12" s="139" t="e">
        <f t="shared" si="0"/>
        <v>#DIV/0!</v>
      </c>
      <c r="U12" s="139" t="e">
        <f t="shared" si="1"/>
        <v>#DIV/0!</v>
      </c>
      <c r="V12" s="139" t="e">
        <f t="shared" si="2"/>
        <v>#DIV/0!</v>
      </c>
      <c r="W12" s="139" t="e">
        <f t="shared" si="3"/>
        <v>#DIV/0!</v>
      </c>
      <c r="X12" s="139" t="e">
        <f t="shared" si="4"/>
        <v>#DIV/0!</v>
      </c>
      <c r="Y12" s="139" t="e">
        <f t="shared" si="4"/>
        <v>#DIV/0!</v>
      </c>
      <c r="Z12" s="139" t="e">
        <f t="shared" si="4"/>
        <v>#DIV/0!</v>
      </c>
      <c r="AA12" s="139" t="e">
        <f t="shared" si="5"/>
        <v>#DIV/0!</v>
      </c>
      <c r="AB12" s="139" t="e">
        <f t="shared" si="5"/>
        <v>#DIV/0!</v>
      </c>
      <c r="AC12" s="139" t="e">
        <f t="shared" si="5"/>
        <v>#DIV/0!</v>
      </c>
      <c r="AD12" s="92"/>
      <c r="AE12" s="139" t="e">
        <f t="shared" si="6"/>
        <v>#DIV/0!</v>
      </c>
      <c r="AF12" s="139" t="e">
        <f t="shared" si="7"/>
        <v>#DIV/0!</v>
      </c>
      <c r="AG12" s="139" t="e">
        <f t="shared" si="8"/>
        <v>#DIV/0!</v>
      </c>
      <c r="AH12" s="139" t="e">
        <f t="shared" si="9"/>
        <v>#DIV/0!</v>
      </c>
      <c r="AI12" s="139" t="e">
        <f t="shared" si="10"/>
        <v>#DIV/0!</v>
      </c>
      <c r="AJ12" s="139" t="e">
        <f t="shared" si="11"/>
        <v>#DIV/0!</v>
      </c>
    </row>
    <row r="13" spans="2:36" s="140" customFormat="1" ht="30" customHeight="1" x14ac:dyDescent="0.25">
      <c r="B13" s="522" t="s">
        <v>21</v>
      </c>
      <c r="C13" s="524" t="s">
        <v>22</v>
      </c>
      <c r="D13" s="136" t="s">
        <v>39</v>
      </c>
      <c r="E13" s="146"/>
      <c r="F13" s="146"/>
      <c r="G13" s="146"/>
      <c r="H13" s="146"/>
      <c r="I13" s="146"/>
      <c r="J13" s="146"/>
      <c r="K13" s="146"/>
      <c r="L13" s="146"/>
      <c r="M13" s="146"/>
      <c r="N13" s="146"/>
      <c r="O13" s="146"/>
      <c r="P13" s="146"/>
      <c r="Q13" s="146"/>
      <c r="R13" s="146"/>
      <c r="S13" s="138"/>
      <c r="T13" s="139" t="e">
        <f t="shared" si="0"/>
        <v>#DIV/0!</v>
      </c>
      <c r="U13" s="139" t="e">
        <f t="shared" si="1"/>
        <v>#DIV/0!</v>
      </c>
      <c r="V13" s="139" t="e">
        <f t="shared" si="2"/>
        <v>#DIV/0!</v>
      </c>
      <c r="W13" s="139" t="e">
        <f t="shared" si="3"/>
        <v>#DIV/0!</v>
      </c>
      <c r="X13" s="139" t="e">
        <f t="shared" si="4"/>
        <v>#DIV/0!</v>
      </c>
      <c r="Y13" s="139" t="e">
        <f t="shared" si="4"/>
        <v>#DIV/0!</v>
      </c>
      <c r="Z13" s="139" t="e">
        <f t="shared" si="4"/>
        <v>#DIV/0!</v>
      </c>
      <c r="AA13" s="139" t="e">
        <f t="shared" si="5"/>
        <v>#DIV/0!</v>
      </c>
      <c r="AB13" s="139" t="e">
        <f t="shared" si="5"/>
        <v>#DIV/0!</v>
      </c>
      <c r="AC13" s="139" t="e">
        <f t="shared" si="5"/>
        <v>#DIV/0!</v>
      </c>
      <c r="AD13" s="92"/>
      <c r="AE13" s="139" t="e">
        <f t="shared" si="6"/>
        <v>#DIV/0!</v>
      </c>
      <c r="AF13" s="139" t="e">
        <f t="shared" si="7"/>
        <v>#DIV/0!</v>
      </c>
      <c r="AG13" s="139" t="e">
        <f t="shared" si="8"/>
        <v>#DIV/0!</v>
      </c>
      <c r="AH13" s="139" t="e">
        <f t="shared" si="9"/>
        <v>#DIV/0!</v>
      </c>
      <c r="AI13" s="139" t="e">
        <f t="shared" si="10"/>
        <v>#DIV/0!</v>
      </c>
      <c r="AJ13" s="139" t="e">
        <f t="shared" si="11"/>
        <v>#DIV/0!</v>
      </c>
    </row>
    <row r="14" spans="2:36" s="140" customFormat="1" ht="30" customHeight="1" x14ac:dyDescent="0.25">
      <c r="B14" s="522"/>
      <c r="C14" s="524"/>
      <c r="D14" s="141" t="s">
        <v>38</v>
      </c>
      <c r="E14" s="146"/>
      <c r="F14" s="146"/>
      <c r="G14" s="146"/>
      <c r="H14" s="146"/>
      <c r="I14" s="146"/>
      <c r="J14" s="146"/>
      <c r="K14" s="146"/>
      <c r="L14" s="146"/>
      <c r="M14" s="146"/>
      <c r="N14" s="146"/>
      <c r="O14" s="146"/>
      <c r="P14" s="146"/>
      <c r="Q14" s="146"/>
      <c r="R14" s="146"/>
      <c r="S14" s="138"/>
      <c r="T14" s="139" t="e">
        <f t="shared" si="0"/>
        <v>#DIV/0!</v>
      </c>
      <c r="U14" s="139" t="e">
        <f t="shared" si="1"/>
        <v>#DIV/0!</v>
      </c>
      <c r="V14" s="139" t="e">
        <f t="shared" si="2"/>
        <v>#DIV/0!</v>
      </c>
      <c r="W14" s="139" t="e">
        <f t="shared" si="3"/>
        <v>#DIV/0!</v>
      </c>
      <c r="X14" s="139" t="e">
        <f t="shared" si="4"/>
        <v>#DIV/0!</v>
      </c>
      <c r="Y14" s="139" t="e">
        <f t="shared" si="4"/>
        <v>#DIV/0!</v>
      </c>
      <c r="Z14" s="139" t="e">
        <f t="shared" si="4"/>
        <v>#DIV/0!</v>
      </c>
      <c r="AA14" s="139" t="e">
        <f t="shared" si="5"/>
        <v>#DIV/0!</v>
      </c>
      <c r="AB14" s="139" t="e">
        <f t="shared" si="5"/>
        <v>#DIV/0!</v>
      </c>
      <c r="AC14" s="139" t="e">
        <f t="shared" si="5"/>
        <v>#DIV/0!</v>
      </c>
      <c r="AD14" s="92"/>
      <c r="AE14" s="139" t="e">
        <f t="shared" si="6"/>
        <v>#DIV/0!</v>
      </c>
      <c r="AF14" s="139" t="e">
        <f t="shared" si="7"/>
        <v>#DIV/0!</v>
      </c>
      <c r="AG14" s="139" t="e">
        <f t="shared" si="8"/>
        <v>#DIV/0!</v>
      </c>
      <c r="AH14" s="139" t="e">
        <f t="shared" si="9"/>
        <v>#DIV/0!</v>
      </c>
      <c r="AI14" s="139" t="e">
        <f t="shared" si="10"/>
        <v>#DIV/0!</v>
      </c>
      <c r="AJ14" s="139" t="e">
        <f t="shared" si="11"/>
        <v>#DIV/0!</v>
      </c>
    </row>
    <row r="15" spans="2:36" s="145" customFormat="1" ht="30" customHeight="1" x14ac:dyDescent="0.25">
      <c r="B15" s="522"/>
      <c r="C15" s="524"/>
      <c r="D15" s="142" t="s">
        <v>18</v>
      </c>
      <c r="E15" s="143">
        <f t="shared" ref="E15:R15" si="16">SUM(E13:E14)</f>
        <v>0</v>
      </c>
      <c r="F15" s="143">
        <f t="shared" si="16"/>
        <v>0</v>
      </c>
      <c r="G15" s="143">
        <f t="shared" si="16"/>
        <v>0</v>
      </c>
      <c r="H15" s="143">
        <f t="shared" si="16"/>
        <v>0</v>
      </c>
      <c r="I15" s="143">
        <f t="shared" ref="I15:J15" si="17">SUM(I13:I14)</f>
        <v>0</v>
      </c>
      <c r="J15" s="143">
        <f t="shared" si="17"/>
        <v>0</v>
      </c>
      <c r="K15" s="143">
        <f t="shared" si="16"/>
        <v>0</v>
      </c>
      <c r="L15" s="143">
        <f t="shared" si="16"/>
        <v>0</v>
      </c>
      <c r="M15" s="143">
        <f t="shared" si="16"/>
        <v>0</v>
      </c>
      <c r="N15" s="143">
        <f t="shared" si="16"/>
        <v>0</v>
      </c>
      <c r="O15" s="143">
        <f t="shared" si="16"/>
        <v>0</v>
      </c>
      <c r="P15" s="143">
        <f t="shared" si="16"/>
        <v>0</v>
      </c>
      <c r="Q15" s="143">
        <f t="shared" si="16"/>
        <v>0</v>
      </c>
      <c r="R15" s="143">
        <f t="shared" si="16"/>
        <v>0</v>
      </c>
      <c r="S15" s="144"/>
      <c r="T15" s="139" t="e">
        <f t="shared" si="0"/>
        <v>#DIV/0!</v>
      </c>
      <c r="U15" s="139" t="e">
        <f t="shared" si="1"/>
        <v>#DIV/0!</v>
      </c>
      <c r="V15" s="139" t="e">
        <f t="shared" si="2"/>
        <v>#DIV/0!</v>
      </c>
      <c r="W15" s="139" t="e">
        <f t="shared" si="3"/>
        <v>#DIV/0!</v>
      </c>
      <c r="X15" s="139" t="e">
        <f t="shared" si="4"/>
        <v>#DIV/0!</v>
      </c>
      <c r="Y15" s="139" t="e">
        <f t="shared" si="4"/>
        <v>#DIV/0!</v>
      </c>
      <c r="Z15" s="139" t="e">
        <f t="shared" si="4"/>
        <v>#DIV/0!</v>
      </c>
      <c r="AA15" s="139" t="e">
        <f t="shared" si="5"/>
        <v>#DIV/0!</v>
      </c>
      <c r="AB15" s="139" t="e">
        <f t="shared" si="5"/>
        <v>#DIV/0!</v>
      </c>
      <c r="AC15" s="139" t="e">
        <f t="shared" si="5"/>
        <v>#DIV/0!</v>
      </c>
      <c r="AD15" s="92"/>
      <c r="AE15" s="139" t="e">
        <f t="shared" si="6"/>
        <v>#DIV/0!</v>
      </c>
      <c r="AF15" s="139" t="e">
        <f t="shared" si="7"/>
        <v>#DIV/0!</v>
      </c>
      <c r="AG15" s="139" t="e">
        <f t="shared" si="8"/>
        <v>#DIV/0!</v>
      </c>
      <c r="AH15" s="139" t="e">
        <f t="shared" si="9"/>
        <v>#DIV/0!</v>
      </c>
      <c r="AI15" s="139" t="e">
        <f t="shared" si="10"/>
        <v>#DIV/0!</v>
      </c>
      <c r="AJ15" s="139" t="e">
        <f t="shared" si="11"/>
        <v>#DIV/0!</v>
      </c>
    </row>
    <row r="16" spans="2:36" s="153" customFormat="1" ht="29.25" customHeight="1" x14ac:dyDescent="0.25">
      <c r="B16" s="147"/>
      <c r="C16" s="148" t="s">
        <v>73</v>
      </c>
      <c r="D16" s="149"/>
      <c r="E16" s="150"/>
      <c r="F16" s="150">
        <f>F9+F12+F15</f>
        <v>0</v>
      </c>
      <c r="G16" s="150"/>
      <c r="H16" s="150">
        <f>H9+H12+H15</f>
        <v>0</v>
      </c>
      <c r="I16" s="150"/>
      <c r="J16" s="150">
        <f t="shared" ref="J16" si="18">J9+J12+J15</f>
        <v>0</v>
      </c>
      <c r="K16" s="150"/>
      <c r="L16" s="150">
        <f>L9+L12+L15</f>
        <v>0</v>
      </c>
      <c r="M16" s="150"/>
      <c r="N16" s="150">
        <f>N9+N12+N15</f>
        <v>0</v>
      </c>
      <c r="O16" s="150"/>
      <c r="P16" s="150">
        <f>P9+P12+P15</f>
        <v>0</v>
      </c>
      <c r="Q16" s="150"/>
      <c r="R16" s="150">
        <f>R9+R12+R15</f>
        <v>0</v>
      </c>
      <c r="S16" s="151"/>
      <c r="T16" s="152" t="e">
        <f t="shared" si="0"/>
        <v>#DIV/0!</v>
      </c>
      <c r="U16" s="152" t="e">
        <f t="shared" si="1"/>
        <v>#DIV/0!</v>
      </c>
      <c r="V16" s="152" t="e">
        <f t="shared" si="2"/>
        <v>#DIV/0!</v>
      </c>
      <c r="W16" s="152" t="e">
        <f t="shared" si="3"/>
        <v>#DIV/0!</v>
      </c>
      <c r="X16" s="152" t="e">
        <f t="shared" si="4"/>
        <v>#DIV/0!</v>
      </c>
      <c r="Y16" s="152" t="e">
        <f t="shared" si="4"/>
        <v>#DIV/0!</v>
      </c>
      <c r="Z16" s="152" t="e">
        <f t="shared" si="4"/>
        <v>#DIV/0!</v>
      </c>
      <c r="AA16" s="152" t="e">
        <f t="shared" si="5"/>
        <v>#DIV/0!</v>
      </c>
      <c r="AB16" s="152" t="e">
        <f t="shared" si="5"/>
        <v>#DIV/0!</v>
      </c>
      <c r="AC16" s="152" t="e">
        <f t="shared" si="5"/>
        <v>#DIV/0!</v>
      </c>
      <c r="AE16" s="152" t="e">
        <f t="shared" si="6"/>
        <v>#DIV/0!</v>
      </c>
      <c r="AF16" s="152" t="e">
        <f t="shared" si="7"/>
        <v>#DIV/0!</v>
      </c>
      <c r="AG16" s="152" t="e">
        <f t="shared" si="8"/>
        <v>#DIV/0!</v>
      </c>
      <c r="AH16" s="152" t="e">
        <f t="shared" si="9"/>
        <v>#DIV/0!</v>
      </c>
      <c r="AI16" s="152" t="e">
        <f t="shared" si="10"/>
        <v>#DIV/0!</v>
      </c>
      <c r="AJ16" s="152" t="e">
        <f t="shared" si="11"/>
        <v>#DIV/0!</v>
      </c>
    </row>
    <row r="17" spans="2:19" ht="18" customHeight="1" x14ac:dyDescent="0.25">
      <c r="B17" s="154"/>
      <c r="C17" s="155"/>
      <c r="D17" s="155"/>
      <c r="E17" s="156"/>
      <c r="F17" s="156"/>
      <c r="G17" s="157"/>
      <c r="H17" s="157"/>
      <c r="I17" s="157"/>
      <c r="J17" s="157"/>
      <c r="K17" s="157"/>
      <c r="L17" s="157"/>
      <c r="M17" s="157"/>
      <c r="N17" s="157"/>
      <c r="O17" s="157"/>
      <c r="P17" s="157"/>
      <c r="Q17" s="157"/>
      <c r="R17" s="158"/>
      <c r="S17" s="132"/>
    </row>
    <row r="18" spans="2:19" x14ac:dyDescent="0.25">
      <c r="B18" s="159"/>
      <c r="C18" s="160" t="s">
        <v>27</v>
      </c>
      <c r="D18" s="161"/>
      <c r="E18" s="161"/>
      <c r="F18" s="161"/>
      <c r="G18" s="162"/>
      <c r="H18" s="162"/>
      <c r="I18" s="162"/>
      <c r="J18" s="162"/>
      <c r="K18" s="162"/>
      <c r="L18" s="162"/>
      <c r="M18" s="162"/>
      <c r="N18" s="162"/>
      <c r="O18" s="162"/>
      <c r="P18" s="162"/>
      <c r="Q18" s="162"/>
      <c r="R18" s="163"/>
      <c r="S18" s="132"/>
    </row>
    <row r="19" spans="2:19" x14ac:dyDescent="0.25">
      <c r="B19" s="159"/>
      <c r="G19" s="164"/>
      <c r="H19" s="164"/>
      <c r="I19" s="164"/>
      <c r="J19" s="164"/>
      <c r="K19" s="164"/>
      <c r="L19" s="164"/>
      <c r="M19" s="164"/>
      <c r="N19" s="164"/>
      <c r="O19" s="164"/>
      <c r="P19" s="162"/>
      <c r="Q19" s="162"/>
      <c r="R19" s="163"/>
      <c r="S19" s="132"/>
    </row>
    <row r="20" spans="2:19" ht="15.75" thickBot="1" x14ac:dyDescent="0.3">
      <c r="B20" s="132"/>
      <c r="C20" s="153" t="s">
        <v>5</v>
      </c>
      <c r="D20" s="153"/>
      <c r="E20" s="153"/>
      <c r="F20" s="153"/>
      <c r="P20" s="165"/>
      <c r="Q20" s="164"/>
      <c r="R20" s="166"/>
      <c r="S20" s="132"/>
    </row>
    <row r="21" spans="2:19" ht="22.5" customHeight="1" x14ac:dyDescent="0.25">
      <c r="B21" s="132"/>
      <c r="C21" s="167" t="s">
        <v>70</v>
      </c>
      <c r="D21" s="168"/>
      <c r="E21" s="168"/>
      <c r="F21" s="168"/>
      <c r="G21" s="168"/>
      <c r="H21" s="168"/>
      <c r="I21" s="168"/>
      <c r="J21" s="168"/>
      <c r="K21" s="168"/>
      <c r="L21" s="168"/>
      <c r="M21" s="168"/>
      <c r="N21" s="168"/>
      <c r="O21" s="168"/>
      <c r="P21" s="169"/>
      <c r="Q21" s="170"/>
      <c r="R21" s="171"/>
      <c r="S21" s="132"/>
    </row>
    <row r="22" spans="2:19" ht="24" customHeight="1" thickBot="1" x14ac:dyDescent="0.3">
      <c r="B22" s="132"/>
      <c r="C22" s="172" t="s">
        <v>11</v>
      </c>
      <c r="D22" s="173"/>
      <c r="E22" s="173"/>
      <c r="F22" s="173"/>
      <c r="G22" s="174"/>
      <c r="H22" s="174"/>
      <c r="I22" s="174"/>
      <c r="J22" s="174"/>
      <c r="K22" s="174"/>
      <c r="L22" s="174"/>
      <c r="M22" s="174"/>
      <c r="N22" s="174"/>
      <c r="O22" s="174"/>
      <c r="P22" s="175"/>
      <c r="Q22" s="176"/>
      <c r="R22" s="177"/>
      <c r="S22" s="132"/>
    </row>
    <row r="23" spans="2:19" ht="91.15" customHeight="1" thickBot="1" x14ac:dyDescent="0.3">
      <c r="B23" s="165"/>
      <c r="C23" s="164"/>
      <c r="D23" s="164"/>
      <c r="E23" s="164"/>
      <c r="F23" s="164"/>
      <c r="G23" s="164"/>
      <c r="H23" s="164"/>
      <c r="I23" s="164"/>
      <c r="J23" s="164"/>
      <c r="K23" s="164"/>
      <c r="L23" s="164"/>
      <c r="M23" s="164"/>
      <c r="N23" s="164"/>
      <c r="O23" s="164"/>
      <c r="P23" s="164"/>
      <c r="Q23" s="164"/>
      <c r="R23" s="164"/>
      <c r="S23" s="178"/>
    </row>
    <row r="24" spans="2:19" ht="37.5" customHeight="1" x14ac:dyDescent="0.25">
      <c r="B24" s="4" t="s">
        <v>50</v>
      </c>
      <c r="C24" s="4" t="s">
        <v>51</v>
      </c>
      <c r="D24" s="4"/>
      <c r="E24" s="5"/>
      <c r="F24" s="5"/>
      <c r="G24" s="5"/>
      <c r="H24" s="5"/>
      <c r="I24" s="5"/>
      <c r="J24" s="5"/>
      <c r="K24" s="5"/>
      <c r="L24" s="5"/>
      <c r="M24" s="130"/>
      <c r="N24" s="130"/>
      <c r="O24" s="130"/>
      <c r="P24" s="130"/>
      <c r="Q24" s="130"/>
      <c r="R24" s="130"/>
    </row>
    <row r="25" spans="2:19" ht="32.25" customHeight="1" x14ac:dyDescent="0.25">
      <c r="B25" s="54" t="s">
        <v>72</v>
      </c>
      <c r="C25" s="528" t="s">
        <v>0</v>
      </c>
      <c r="D25" s="528"/>
      <c r="E25" s="517" t="str">
        <f>E5</f>
        <v>2024 efectiv</v>
      </c>
      <c r="F25" s="518"/>
      <c r="G25" s="517" t="str">
        <f t="shared" ref="G25" si="19">G5</f>
        <v>2025 efectiv</v>
      </c>
      <c r="H25" s="518"/>
      <c r="I25" s="517" t="str">
        <f t="shared" ref="I25" si="20">I5</f>
        <v>2026 efectiv pentru 
_____</v>
      </c>
      <c r="J25" s="518"/>
      <c r="K25" s="517" t="str">
        <f t="shared" ref="K25" si="21">K5</f>
        <v>2026 preventiv</v>
      </c>
      <c r="L25" s="518"/>
      <c r="M25" s="517" t="str">
        <f t="shared" ref="M25" si="22">M5</f>
        <v>2027 prognoză</v>
      </c>
      <c r="N25" s="518"/>
      <c r="O25" s="517" t="str">
        <f t="shared" ref="O25" si="23">O5</f>
        <v>2028  prognoză</v>
      </c>
      <c r="P25" s="518"/>
      <c r="Q25" s="517" t="str">
        <f t="shared" ref="Q25" si="24">Q5</f>
        <v>2029  prognoză</v>
      </c>
      <c r="R25" s="518"/>
    </row>
    <row r="26" spans="2:19" ht="36" customHeight="1" x14ac:dyDescent="0.25">
      <c r="B26" s="55">
        <v>1</v>
      </c>
      <c r="C26" s="60" t="s">
        <v>60</v>
      </c>
      <c r="D26" s="60"/>
      <c r="E26" s="49" t="s">
        <v>66</v>
      </c>
      <c r="F26" s="6">
        <f>F16</f>
        <v>0</v>
      </c>
      <c r="G26" s="49" t="s">
        <v>66</v>
      </c>
      <c r="H26" s="6">
        <f>H16</f>
        <v>0</v>
      </c>
      <c r="I26" s="49" t="s">
        <v>66</v>
      </c>
      <c r="J26" s="6">
        <f>J16</f>
        <v>0</v>
      </c>
      <c r="K26" s="49" t="s">
        <v>66</v>
      </c>
      <c r="L26" s="6">
        <f>L16</f>
        <v>0</v>
      </c>
      <c r="M26" s="49" t="s">
        <v>66</v>
      </c>
      <c r="N26" s="6">
        <f>N16</f>
        <v>0</v>
      </c>
      <c r="O26" s="49" t="s">
        <v>66</v>
      </c>
      <c r="P26" s="6">
        <f>P16</f>
        <v>0</v>
      </c>
      <c r="Q26" s="49" t="s">
        <v>66</v>
      </c>
      <c r="R26" s="6">
        <f>R16</f>
        <v>0</v>
      </c>
    </row>
    <row r="27" spans="2:19" ht="36" customHeight="1" x14ac:dyDescent="0.25">
      <c r="B27" s="50">
        <v>2</v>
      </c>
      <c r="C27" s="60" t="s">
        <v>61</v>
      </c>
      <c r="D27" s="60"/>
      <c r="E27" s="50" t="s">
        <v>66</v>
      </c>
      <c r="F27" s="7"/>
      <c r="G27" s="50" t="s">
        <v>66</v>
      </c>
      <c r="H27" s="7"/>
      <c r="I27" s="50" t="s">
        <v>66</v>
      </c>
      <c r="J27" s="7"/>
      <c r="K27" s="50" t="s">
        <v>66</v>
      </c>
      <c r="L27" s="7"/>
      <c r="M27" s="50" t="s">
        <v>66</v>
      </c>
      <c r="N27" s="7"/>
      <c r="O27" s="50" t="s">
        <v>66</v>
      </c>
      <c r="P27" s="7"/>
      <c r="Q27" s="50" t="s">
        <v>66</v>
      </c>
      <c r="R27" s="7"/>
    </row>
    <row r="28" spans="2:19" ht="36" customHeight="1" x14ac:dyDescent="0.25">
      <c r="B28" s="50">
        <v>3</v>
      </c>
      <c r="C28" s="60" t="s">
        <v>62</v>
      </c>
      <c r="D28" s="60"/>
      <c r="E28" s="50" t="s">
        <v>66</v>
      </c>
      <c r="F28" s="7"/>
      <c r="G28" s="50" t="s">
        <v>66</v>
      </c>
      <c r="H28" s="7"/>
      <c r="I28" s="50" t="s">
        <v>66</v>
      </c>
      <c r="J28" s="7"/>
      <c r="K28" s="50" t="s">
        <v>66</v>
      </c>
      <c r="L28" s="7"/>
      <c r="M28" s="50" t="s">
        <v>66</v>
      </c>
      <c r="N28" s="7"/>
      <c r="O28" s="50" t="s">
        <v>66</v>
      </c>
      <c r="P28" s="7"/>
      <c r="Q28" s="50" t="s">
        <v>66</v>
      </c>
      <c r="R28" s="7"/>
    </row>
    <row r="29" spans="2:19" ht="36" customHeight="1" x14ac:dyDescent="0.25">
      <c r="B29" s="50">
        <v>4</v>
      </c>
      <c r="C29" s="60" t="s">
        <v>63</v>
      </c>
      <c r="D29" s="60"/>
      <c r="E29" s="50" t="s">
        <v>66</v>
      </c>
      <c r="F29" s="7"/>
      <c r="G29" s="50" t="s">
        <v>66</v>
      </c>
      <c r="H29" s="7"/>
      <c r="I29" s="50" t="s">
        <v>66</v>
      </c>
      <c r="J29" s="7"/>
      <c r="K29" s="50" t="s">
        <v>66</v>
      </c>
      <c r="L29" s="7"/>
      <c r="M29" s="50" t="s">
        <v>66</v>
      </c>
      <c r="N29" s="7"/>
      <c r="O29" s="50" t="s">
        <v>66</v>
      </c>
      <c r="P29" s="7"/>
      <c r="Q29" s="50" t="s">
        <v>66</v>
      </c>
      <c r="R29" s="7"/>
    </row>
    <row r="30" spans="2:19" ht="36" customHeight="1" x14ac:dyDescent="0.25">
      <c r="B30" s="50">
        <v>5</v>
      </c>
      <c r="C30" s="60" t="s">
        <v>84</v>
      </c>
      <c r="D30" s="60"/>
      <c r="E30" s="50" t="s">
        <v>66</v>
      </c>
      <c r="F30" s="7"/>
      <c r="G30" s="50" t="s">
        <v>66</v>
      </c>
      <c r="H30" s="7"/>
      <c r="I30" s="50" t="s">
        <v>66</v>
      </c>
      <c r="J30" s="7"/>
      <c r="K30" s="50" t="s">
        <v>66</v>
      </c>
      <c r="L30" s="7"/>
      <c r="M30" s="50" t="s">
        <v>66</v>
      </c>
      <c r="N30" s="7"/>
      <c r="O30" s="50" t="s">
        <v>66</v>
      </c>
      <c r="P30" s="7"/>
      <c r="Q30" s="50" t="s">
        <v>66</v>
      </c>
      <c r="R30" s="7"/>
    </row>
    <row r="31" spans="2:19" ht="58.5" customHeight="1" thickBot="1" x14ac:dyDescent="0.35">
      <c r="C31" s="179"/>
      <c r="D31" s="180"/>
      <c r="E31" s="180"/>
      <c r="F31" s="180"/>
      <c r="G31" s="180"/>
      <c r="H31" s="180"/>
      <c r="I31" s="180"/>
      <c r="J31" s="180"/>
      <c r="K31" s="180"/>
      <c r="L31" s="180"/>
    </row>
    <row r="32" spans="2:19" ht="37.5" customHeight="1" x14ac:dyDescent="0.25">
      <c r="B32" s="4" t="s">
        <v>55</v>
      </c>
      <c r="C32" s="4" t="s">
        <v>16</v>
      </c>
      <c r="D32" s="4"/>
      <c r="E32" s="5"/>
      <c r="F32" s="5"/>
      <c r="G32" s="5"/>
      <c r="H32" s="5"/>
      <c r="I32" s="5"/>
      <c r="J32" s="5"/>
      <c r="K32" s="5"/>
      <c r="L32" s="5"/>
      <c r="M32" s="130"/>
      <c r="N32" s="130"/>
      <c r="O32" s="130"/>
      <c r="P32" s="130"/>
      <c r="Q32" s="130"/>
      <c r="R32" s="130"/>
    </row>
    <row r="33" spans="2:19" ht="37.5" customHeight="1" x14ac:dyDescent="0.25">
      <c r="B33" s="54" t="s">
        <v>72</v>
      </c>
      <c r="C33" s="148" t="s">
        <v>0</v>
      </c>
      <c r="D33" s="149" t="s">
        <v>79</v>
      </c>
      <c r="E33" s="517" t="str">
        <f>E5</f>
        <v>2024 efectiv</v>
      </c>
      <c r="F33" s="518"/>
      <c r="G33" s="517" t="str">
        <f t="shared" ref="G33" si="25">G5</f>
        <v>2025 efectiv</v>
      </c>
      <c r="H33" s="518"/>
      <c r="I33" s="517" t="str">
        <f t="shared" ref="I33" si="26">I5</f>
        <v>2026 efectiv pentru 
_____</v>
      </c>
      <c r="J33" s="518"/>
      <c r="K33" s="517" t="str">
        <f t="shared" ref="K33" si="27">K5</f>
        <v>2026 preventiv</v>
      </c>
      <c r="L33" s="518"/>
      <c r="M33" s="517" t="str">
        <f t="shared" ref="M33" si="28">M5</f>
        <v>2027 prognoză</v>
      </c>
      <c r="N33" s="518"/>
      <c r="O33" s="517" t="str">
        <f t="shared" ref="O33" si="29">O5</f>
        <v>2028  prognoză</v>
      </c>
      <c r="P33" s="518"/>
      <c r="Q33" s="517" t="str">
        <f t="shared" ref="Q33" si="30">Q5</f>
        <v>2029  prognoză</v>
      </c>
      <c r="R33" s="518"/>
    </row>
    <row r="34" spans="2:19" ht="34.5" customHeight="1" x14ac:dyDescent="0.25">
      <c r="B34" s="55">
        <v>5</v>
      </c>
      <c r="C34" s="56" t="s">
        <v>15</v>
      </c>
      <c r="D34" s="58" t="s">
        <v>75</v>
      </c>
      <c r="E34" s="51" t="s">
        <v>66</v>
      </c>
      <c r="F34" s="8">
        <f t="shared" ref="F34:R34" si="31">SUM(F35:F36)</f>
        <v>0</v>
      </c>
      <c r="G34" s="51" t="s">
        <v>66</v>
      </c>
      <c r="H34" s="8">
        <f t="shared" si="31"/>
        <v>0</v>
      </c>
      <c r="I34" s="51" t="s">
        <v>66</v>
      </c>
      <c r="J34" s="8"/>
      <c r="K34" s="51" t="s">
        <v>66</v>
      </c>
      <c r="L34" s="8">
        <f t="shared" si="31"/>
        <v>0</v>
      </c>
      <c r="M34" s="51" t="s">
        <v>66</v>
      </c>
      <c r="N34" s="8">
        <f t="shared" si="31"/>
        <v>0</v>
      </c>
      <c r="O34" s="51" t="s">
        <v>66</v>
      </c>
      <c r="P34" s="8">
        <f t="shared" si="31"/>
        <v>0</v>
      </c>
      <c r="Q34" s="51" t="s">
        <v>66</v>
      </c>
      <c r="R34" s="8">
        <f t="shared" si="31"/>
        <v>0</v>
      </c>
    </row>
    <row r="35" spans="2:19" ht="28.5" customHeight="1" x14ac:dyDescent="0.25">
      <c r="B35" s="55">
        <v>6</v>
      </c>
      <c r="C35" s="57" t="s">
        <v>13</v>
      </c>
      <c r="D35" s="59"/>
      <c r="E35" s="52" t="s">
        <v>66</v>
      </c>
      <c r="F35" s="9"/>
      <c r="G35" s="52" t="s">
        <v>66</v>
      </c>
      <c r="H35" s="9"/>
      <c r="I35" s="52" t="s">
        <v>66</v>
      </c>
      <c r="J35" s="9"/>
      <c r="K35" s="52" t="s">
        <v>66</v>
      </c>
      <c r="L35" s="9"/>
      <c r="M35" s="52" t="s">
        <v>66</v>
      </c>
      <c r="N35" s="181"/>
      <c r="O35" s="52" t="s">
        <v>66</v>
      </c>
      <c r="P35" s="181"/>
      <c r="Q35" s="52" t="s">
        <v>66</v>
      </c>
      <c r="R35" s="181"/>
    </row>
    <row r="36" spans="2:19" ht="30.75" customHeight="1" x14ac:dyDescent="0.25">
      <c r="B36" s="55">
        <v>7</v>
      </c>
      <c r="C36" s="57" t="s">
        <v>14</v>
      </c>
      <c r="D36" s="59"/>
      <c r="E36" s="52" t="s">
        <v>66</v>
      </c>
      <c r="F36" s="9"/>
      <c r="G36" s="52" t="s">
        <v>66</v>
      </c>
      <c r="H36" s="9"/>
      <c r="I36" s="52" t="s">
        <v>66</v>
      </c>
      <c r="J36" s="9"/>
      <c r="K36" s="52" t="s">
        <v>66</v>
      </c>
      <c r="L36" s="9"/>
      <c r="M36" s="52" t="s">
        <v>66</v>
      </c>
      <c r="N36" s="181"/>
      <c r="O36" s="52" t="s">
        <v>66</v>
      </c>
      <c r="P36" s="181"/>
      <c r="Q36" s="52" t="s">
        <v>66</v>
      </c>
      <c r="R36" s="181"/>
    </row>
    <row r="37" spans="2:19" ht="27" customHeight="1" x14ac:dyDescent="0.25">
      <c r="B37" s="55">
        <v>8</v>
      </c>
      <c r="C37" s="56" t="s">
        <v>1</v>
      </c>
      <c r="D37" s="58"/>
      <c r="E37" s="53" t="s">
        <v>66</v>
      </c>
      <c r="F37" s="10"/>
      <c r="G37" s="53" t="s">
        <v>66</v>
      </c>
      <c r="H37" s="10"/>
      <c r="I37" s="53" t="s">
        <v>66</v>
      </c>
      <c r="J37" s="10"/>
      <c r="K37" s="53" t="s">
        <v>66</v>
      </c>
      <c r="L37" s="10"/>
      <c r="M37" s="53" t="s">
        <v>66</v>
      </c>
      <c r="N37" s="181"/>
      <c r="O37" s="53" t="s">
        <v>66</v>
      </c>
      <c r="P37" s="181"/>
      <c r="Q37" s="53" t="s">
        <v>66</v>
      </c>
      <c r="R37" s="181"/>
    </row>
    <row r="38" spans="2:19" ht="57.75" customHeight="1" x14ac:dyDescent="0.25">
      <c r="B38" s="55">
        <v>9</v>
      </c>
      <c r="C38" s="56" t="s">
        <v>74</v>
      </c>
      <c r="D38" s="58" t="s">
        <v>76</v>
      </c>
      <c r="E38" s="53" t="s">
        <v>66</v>
      </c>
      <c r="F38" s="10"/>
      <c r="G38" s="53" t="s">
        <v>66</v>
      </c>
      <c r="H38" s="10"/>
      <c r="I38" s="53" t="s">
        <v>66</v>
      </c>
      <c r="J38" s="10"/>
      <c r="K38" s="53" t="s">
        <v>66</v>
      </c>
      <c r="L38" s="10"/>
      <c r="M38" s="53" t="s">
        <v>66</v>
      </c>
      <c r="N38" s="181"/>
      <c r="O38" s="53" t="s">
        <v>66</v>
      </c>
      <c r="P38" s="181"/>
      <c r="Q38" s="53" t="s">
        <v>66</v>
      </c>
      <c r="R38" s="181"/>
    </row>
    <row r="39" spans="2:19" ht="34.5" customHeight="1" x14ac:dyDescent="0.25">
      <c r="B39" s="55">
        <v>10</v>
      </c>
      <c r="C39" s="56" t="s">
        <v>64</v>
      </c>
      <c r="D39" s="58"/>
      <c r="E39" s="53" t="s">
        <v>66</v>
      </c>
      <c r="F39" s="10"/>
      <c r="G39" s="53" t="s">
        <v>66</v>
      </c>
      <c r="H39" s="10"/>
      <c r="I39" s="53" t="s">
        <v>66</v>
      </c>
      <c r="J39" s="10"/>
      <c r="K39" s="53" t="s">
        <v>66</v>
      </c>
      <c r="L39" s="10"/>
      <c r="M39" s="53" t="s">
        <v>66</v>
      </c>
      <c r="N39" s="181"/>
      <c r="O39" s="53" t="s">
        <v>66</v>
      </c>
      <c r="P39" s="181"/>
      <c r="Q39" s="53" t="s">
        <v>66</v>
      </c>
      <c r="R39" s="181"/>
    </row>
    <row r="40" spans="2:19" ht="46.5" customHeight="1" x14ac:dyDescent="0.25">
      <c r="B40" s="55">
        <v>11</v>
      </c>
      <c r="C40" s="56" t="s">
        <v>80</v>
      </c>
      <c r="D40" s="58" t="s">
        <v>77</v>
      </c>
      <c r="E40" s="51" t="s">
        <v>66</v>
      </c>
      <c r="F40" s="8">
        <f>IF(AND(F38=0,OR(F39=0)),0,F39/F38/12)</f>
        <v>0</v>
      </c>
      <c r="G40" s="51" t="s">
        <v>66</v>
      </c>
      <c r="H40" s="8">
        <f t="shared" ref="H40:L40" si="32">IF(AND(H38=0,OR(H39=0)),0,H39/H38/12)</f>
        <v>0</v>
      </c>
      <c r="I40" s="51" t="s">
        <v>66</v>
      </c>
      <c r="J40" s="8">
        <f t="shared" ref="J40" si="33">IF(AND(J38=0,OR(J39=0)),0,J39/J38/12)</f>
        <v>0</v>
      </c>
      <c r="K40" s="51" t="s">
        <v>66</v>
      </c>
      <c r="L40" s="8">
        <f t="shared" si="32"/>
        <v>0</v>
      </c>
      <c r="M40" s="51" t="s">
        <v>66</v>
      </c>
      <c r="N40" s="8">
        <f t="shared" ref="N40:R40" si="34">IF(AND(N38=0,OR(N39=0)),0,N39/N38/12)</f>
        <v>0</v>
      </c>
      <c r="O40" s="51" t="s">
        <v>66</v>
      </c>
      <c r="P40" s="8">
        <f t="shared" si="34"/>
        <v>0</v>
      </c>
      <c r="Q40" s="51" t="s">
        <v>66</v>
      </c>
      <c r="R40" s="8">
        <f t="shared" si="34"/>
        <v>0</v>
      </c>
      <c r="S40" s="182" t="s">
        <v>104</v>
      </c>
    </row>
    <row r="41" spans="2:19" ht="49.5" customHeight="1" x14ac:dyDescent="0.25">
      <c r="B41" s="55">
        <v>13</v>
      </c>
      <c r="C41" s="56" t="s">
        <v>52</v>
      </c>
      <c r="D41" s="58" t="s">
        <v>78</v>
      </c>
      <c r="E41" s="51" t="s">
        <v>66</v>
      </c>
      <c r="F41" s="8">
        <f>IF(F38=0,0,F26/F38)</f>
        <v>0</v>
      </c>
      <c r="G41" s="51" t="s">
        <v>66</v>
      </c>
      <c r="H41" s="8">
        <f>IF(H38=0,0,H26/H38)</f>
        <v>0</v>
      </c>
      <c r="I41" s="51" t="s">
        <v>66</v>
      </c>
      <c r="J41" s="8">
        <f>IF(J38=0,0,J26/J38)</f>
        <v>0</v>
      </c>
      <c r="K41" s="51" t="s">
        <v>66</v>
      </c>
      <c r="L41" s="8">
        <f>IF(L38=0,0,L26/L38)</f>
        <v>0</v>
      </c>
      <c r="M41" s="51" t="s">
        <v>66</v>
      </c>
      <c r="N41" s="8">
        <f>IF(N38=0,0,N26/N38)</f>
        <v>0</v>
      </c>
      <c r="O41" s="51" t="s">
        <v>66</v>
      </c>
      <c r="P41" s="8">
        <f>IF(P38=0,0,P26/P38)</f>
        <v>0</v>
      </c>
      <c r="Q41" s="51" t="s">
        <v>66</v>
      </c>
      <c r="R41" s="8">
        <f>IF(R38=0,0,R26/R38)</f>
        <v>0</v>
      </c>
    </row>
    <row r="42" spans="2:19" ht="18.75" x14ac:dyDescent="0.25">
      <c r="D42" s="11"/>
      <c r="E42" s="12"/>
      <c r="F42" s="12"/>
      <c r="G42" s="12"/>
      <c r="H42" s="12"/>
      <c r="I42" s="12"/>
      <c r="J42" s="12"/>
      <c r="K42" s="12"/>
      <c r="L42" s="12"/>
      <c r="M42" s="183"/>
    </row>
    <row r="43" spans="2:19" ht="66" hidden="1" customHeight="1" thickTop="1" thickBot="1" x14ac:dyDescent="0.3">
      <c r="B43" s="184"/>
      <c r="C43" s="185" t="s">
        <v>53</v>
      </c>
      <c r="D43" s="184"/>
      <c r="E43" s="184"/>
      <c r="F43" s="184" t="str">
        <f>IF(F40=0,"Acest indicator este obligatoriu, completează datele",IF(F40&lt;4500,"Salariul mediu este mai mic decat salariu minim pe țară","OK"))</f>
        <v>Acest indicator este obligatoriu, completează datele</v>
      </c>
      <c r="G43" s="184"/>
      <c r="H43" s="184" t="str">
        <f>IF(H40=0,"Acest indicator este obligatoriu, completează datele",IF(H40&lt;5000,"Salariul mediu este mai mic decat salariu minim pe țară","OK"))</f>
        <v>Acest indicator este obligatoriu, completează datele</v>
      </c>
      <c r="I43" s="184"/>
      <c r="J43" s="184" t="str">
        <f>IF(J40=0,"Acest indicator este obligatoriu, completează datele",IF(J40&lt;5500,"Salariul mediu este mai mic decat salariu minim pe țară","OK"))</f>
        <v>Acest indicator este obligatoriu, completează datele</v>
      </c>
      <c r="K43" s="184"/>
      <c r="L43" s="184" t="str">
        <f>IF(L40=0,"Acest indicator este obligatoriu, completează datele",IF(L40&lt;5500,"Salariul mediu este mai mic decat salariu minim pe țară","OK"))</f>
        <v>Acest indicator este obligatoriu, completează datele</v>
      </c>
      <c r="M43" s="184"/>
      <c r="N43" s="184" t="str">
        <f>IF(N40=0,"Acest indicator este obligatoriu, completează datele",IF(N40&lt;5500,"Salariul mediu este mai mic decat salariu minim pe țară","OK"))</f>
        <v>Acest indicator este obligatoriu, completează datele</v>
      </c>
      <c r="O43" s="184"/>
      <c r="P43" s="184" t="str">
        <f>IF(P40=0,"Acest indicator este obligatoriu, completează datele",IF(P40&lt;5500,"Salariul mediu este mai mic decat salariu minim pe țară","OK"))</f>
        <v>Acest indicator este obligatoriu, completează datele</v>
      </c>
      <c r="Q43" s="184"/>
      <c r="R43" s="184" t="str">
        <f>IF(R40=0,"Acest indicator este obligatoriu, completează datele",IF(R40&lt;5500,"Salariul mediu este mai mic decat salariu minim pe țară","OK"))</f>
        <v>Acest indicator este obligatoriu, completează datele</v>
      </c>
    </row>
    <row r="45" spans="2:19" ht="28.5" customHeight="1" x14ac:dyDescent="0.25">
      <c r="B45" s="186" t="s">
        <v>81</v>
      </c>
      <c r="C45" s="187" t="s">
        <v>82</v>
      </c>
    </row>
    <row r="46" spans="2:19" ht="18" customHeight="1" x14ac:dyDescent="0.25">
      <c r="C46" s="188" t="s">
        <v>83</v>
      </c>
    </row>
    <row r="52" spans="3:15" ht="46.5" hidden="1" customHeight="1" outlineLevel="1" x14ac:dyDescent="0.25">
      <c r="C52" s="189"/>
      <c r="D52" s="190">
        <v>2025</v>
      </c>
      <c r="E52" s="190">
        <v>2026</v>
      </c>
      <c r="F52" s="190">
        <v>2027</v>
      </c>
      <c r="G52" s="190">
        <v>2028</v>
      </c>
      <c r="H52" s="190">
        <v>2029</v>
      </c>
      <c r="I52" s="190" t="s">
        <v>112</v>
      </c>
      <c r="J52" s="190" t="s">
        <v>413</v>
      </c>
    </row>
    <row r="53" spans="3:15" ht="37.5" hidden="1" outlineLevel="1" x14ac:dyDescent="0.25">
      <c r="C53" s="102" t="s">
        <v>105</v>
      </c>
      <c r="D53" s="191">
        <f>H26</f>
        <v>0</v>
      </c>
      <c r="E53" s="191">
        <f>L26</f>
        <v>0</v>
      </c>
      <c r="F53" s="191">
        <f>N26</f>
        <v>0</v>
      </c>
      <c r="G53" s="191">
        <f>P26</f>
        <v>0</v>
      </c>
      <c r="H53" s="191">
        <f>R26</f>
        <v>0</v>
      </c>
      <c r="I53" s="192" t="e">
        <f t="shared" ref="I53:I60" si="35">AVERAGE(L53:O53)</f>
        <v>#DIV/0!</v>
      </c>
      <c r="J53" s="192" t="e">
        <f>H53/D53</f>
        <v>#DIV/0!</v>
      </c>
      <c r="L53" s="92" t="e">
        <f t="shared" ref="L53:O60" si="36">(E53-D53)/D53</f>
        <v>#DIV/0!</v>
      </c>
      <c r="M53" s="92" t="e">
        <f t="shared" si="36"/>
        <v>#DIV/0!</v>
      </c>
      <c r="N53" s="92" t="e">
        <f t="shared" si="36"/>
        <v>#DIV/0!</v>
      </c>
      <c r="O53" s="92" t="e">
        <f t="shared" si="36"/>
        <v>#DIV/0!</v>
      </c>
    </row>
    <row r="54" spans="3:15" ht="37.5" hidden="1" outlineLevel="1" x14ac:dyDescent="0.25">
      <c r="C54" s="102" t="s">
        <v>106</v>
      </c>
      <c r="D54" s="191">
        <f t="shared" ref="D54:D57" si="37">H27</f>
        <v>0</v>
      </c>
      <c r="E54" s="191">
        <f t="shared" ref="E54:E57" si="38">L27</f>
        <v>0</v>
      </c>
      <c r="F54" s="191">
        <f t="shared" ref="F54:F57" si="39">N27</f>
        <v>0</v>
      </c>
      <c r="G54" s="191">
        <f t="shared" ref="G54:G57" si="40">P27</f>
        <v>0</v>
      </c>
      <c r="H54" s="191">
        <f t="shared" ref="H54:H56" si="41">R27</f>
        <v>0</v>
      </c>
      <c r="I54" s="192" t="e">
        <f t="shared" si="35"/>
        <v>#DIV/0!</v>
      </c>
      <c r="J54" s="192" t="e">
        <f t="shared" ref="J54:J60" si="42">H54/D54</f>
        <v>#DIV/0!</v>
      </c>
      <c r="L54" s="92" t="e">
        <f t="shared" si="36"/>
        <v>#DIV/0!</v>
      </c>
      <c r="M54" s="92" t="e">
        <f t="shared" si="36"/>
        <v>#DIV/0!</v>
      </c>
      <c r="N54" s="92" t="e">
        <f t="shared" si="36"/>
        <v>#DIV/0!</v>
      </c>
      <c r="O54" s="92" t="e">
        <f t="shared" si="36"/>
        <v>#DIV/0!</v>
      </c>
    </row>
    <row r="55" spans="3:15" ht="18.75" hidden="1" outlineLevel="1" x14ac:dyDescent="0.25">
      <c r="C55" s="102" t="s">
        <v>107</v>
      </c>
      <c r="D55" s="191">
        <f t="shared" si="37"/>
        <v>0</v>
      </c>
      <c r="E55" s="191">
        <f t="shared" si="38"/>
        <v>0</v>
      </c>
      <c r="F55" s="191">
        <f t="shared" si="39"/>
        <v>0</v>
      </c>
      <c r="G55" s="191">
        <f t="shared" si="40"/>
        <v>0</v>
      </c>
      <c r="H55" s="191">
        <f t="shared" si="41"/>
        <v>0</v>
      </c>
      <c r="I55" s="192" t="e">
        <f t="shared" si="35"/>
        <v>#DIV/0!</v>
      </c>
      <c r="J55" s="192" t="e">
        <f t="shared" si="42"/>
        <v>#DIV/0!</v>
      </c>
      <c r="L55" s="92" t="e">
        <f t="shared" si="36"/>
        <v>#DIV/0!</v>
      </c>
      <c r="M55" s="92" t="e">
        <f t="shared" si="36"/>
        <v>#DIV/0!</v>
      </c>
      <c r="N55" s="92" t="e">
        <f t="shared" si="36"/>
        <v>#DIV/0!</v>
      </c>
      <c r="O55" s="92" t="e">
        <f t="shared" si="36"/>
        <v>#DIV/0!</v>
      </c>
    </row>
    <row r="56" spans="3:15" ht="18.75" hidden="1" outlineLevel="1" x14ac:dyDescent="0.25">
      <c r="C56" s="102" t="s">
        <v>108</v>
      </c>
      <c r="D56" s="191">
        <f t="shared" si="37"/>
        <v>0</v>
      </c>
      <c r="E56" s="191">
        <f t="shared" si="38"/>
        <v>0</v>
      </c>
      <c r="F56" s="191">
        <f t="shared" si="39"/>
        <v>0</v>
      </c>
      <c r="G56" s="191">
        <f t="shared" si="40"/>
        <v>0</v>
      </c>
      <c r="H56" s="191">
        <f t="shared" si="41"/>
        <v>0</v>
      </c>
      <c r="I56" s="192" t="e">
        <f t="shared" si="35"/>
        <v>#DIV/0!</v>
      </c>
      <c r="J56" s="192" t="e">
        <f t="shared" si="42"/>
        <v>#DIV/0!</v>
      </c>
      <c r="L56" s="92" t="e">
        <f t="shared" si="36"/>
        <v>#DIV/0!</v>
      </c>
      <c r="M56" s="92" t="e">
        <f t="shared" si="36"/>
        <v>#DIV/0!</v>
      </c>
      <c r="N56" s="92" t="e">
        <f t="shared" si="36"/>
        <v>#DIV/0!</v>
      </c>
      <c r="O56" s="92" t="e">
        <f t="shared" si="36"/>
        <v>#DIV/0!</v>
      </c>
    </row>
    <row r="57" spans="3:15" ht="18.75" hidden="1" outlineLevel="1" x14ac:dyDescent="0.25">
      <c r="C57" s="102" t="s">
        <v>109</v>
      </c>
      <c r="D57" s="191">
        <f t="shared" si="37"/>
        <v>0</v>
      </c>
      <c r="E57" s="191">
        <f t="shared" si="38"/>
        <v>0</v>
      </c>
      <c r="F57" s="191">
        <f t="shared" si="39"/>
        <v>0</v>
      </c>
      <c r="G57" s="191">
        <f t="shared" si="40"/>
        <v>0</v>
      </c>
      <c r="H57" s="191">
        <f>R30</f>
        <v>0</v>
      </c>
      <c r="I57" s="192" t="e">
        <f t="shared" si="35"/>
        <v>#DIV/0!</v>
      </c>
      <c r="J57" s="192" t="e">
        <f t="shared" si="42"/>
        <v>#DIV/0!</v>
      </c>
      <c r="L57" s="92" t="e">
        <f t="shared" si="36"/>
        <v>#DIV/0!</v>
      </c>
      <c r="M57" s="92" t="e">
        <f t="shared" si="36"/>
        <v>#DIV/0!</v>
      </c>
      <c r="N57" s="92" t="e">
        <f t="shared" si="36"/>
        <v>#DIV/0!</v>
      </c>
      <c r="O57" s="92" t="e">
        <f t="shared" si="36"/>
        <v>#DIV/0!</v>
      </c>
    </row>
    <row r="58" spans="3:15" ht="18.75" hidden="1" outlineLevel="1" x14ac:dyDescent="0.25">
      <c r="C58" s="102" t="s">
        <v>110</v>
      </c>
      <c r="D58" s="191">
        <f>H34</f>
        <v>0</v>
      </c>
      <c r="E58" s="191">
        <f>L34</f>
        <v>0</v>
      </c>
      <c r="F58" s="191">
        <f>N34</f>
        <v>0</v>
      </c>
      <c r="G58" s="191">
        <f>P34</f>
        <v>0</v>
      </c>
      <c r="H58" s="191">
        <f>R34</f>
        <v>0</v>
      </c>
      <c r="I58" s="192" t="e">
        <f t="shared" si="35"/>
        <v>#DIV/0!</v>
      </c>
      <c r="J58" s="192" t="e">
        <f t="shared" si="42"/>
        <v>#DIV/0!</v>
      </c>
      <c r="L58" s="92" t="e">
        <f t="shared" si="36"/>
        <v>#DIV/0!</v>
      </c>
      <c r="M58" s="92" t="e">
        <f t="shared" si="36"/>
        <v>#DIV/0!</v>
      </c>
      <c r="N58" s="92" t="e">
        <f t="shared" si="36"/>
        <v>#DIV/0!</v>
      </c>
      <c r="O58" s="92" t="e">
        <f t="shared" si="36"/>
        <v>#DIV/0!</v>
      </c>
    </row>
    <row r="59" spans="3:15" ht="37.5" hidden="1" outlineLevel="1" x14ac:dyDescent="0.25">
      <c r="C59" s="102" t="s">
        <v>52</v>
      </c>
      <c r="D59" s="191">
        <f>H41</f>
        <v>0</v>
      </c>
      <c r="E59" s="191">
        <f>L41</f>
        <v>0</v>
      </c>
      <c r="F59" s="191">
        <f>N41</f>
        <v>0</v>
      </c>
      <c r="G59" s="191">
        <f>P41</f>
        <v>0</v>
      </c>
      <c r="H59" s="191">
        <f>R41</f>
        <v>0</v>
      </c>
      <c r="I59" s="192" t="e">
        <f t="shared" si="35"/>
        <v>#DIV/0!</v>
      </c>
      <c r="J59" s="192" t="e">
        <f t="shared" si="42"/>
        <v>#DIV/0!</v>
      </c>
      <c r="L59" s="92" t="e">
        <f t="shared" si="36"/>
        <v>#DIV/0!</v>
      </c>
      <c r="M59" s="92" t="e">
        <f t="shared" si="36"/>
        <v>#DIV/0!</v>
      </c>
      <c r="N59" s="92" t="e">
        <f t="shared" si="36"/>
        <v>#DIV/0!</v>
      </c>
      <c r="O59" s="92" t="e">
        <f t="shared" si="36"/>
        <v>#DIV/0!</v>
      </c>
    </row>
    <row r="60" spans="3:15" ht="37.5" hidden="1" outlineLevel="1" x14ac:dyDescent="0.25">
      <c r="C60" s="102" t="s">
        <v>111</v>
      </c>
      <c r="D60" s="191">
        <f>H40</f>
        <v>0</v>
      </c>
      <c r="E60" s="191">
        <f>L40</f>
        <v>0</v>
      </c>
      <c r="F60" s="191">
        <f>N40</f>
        <v>0</v>
      </c>
      <c r="G60" s="191">
        <f>P40</f>
        <v>0</v>
      </c>
      <c r="H60" s="191">
        <f>R40</f>
        <v>0</v>
      </c>
      <c r="I60" s="192" t="e">
        <f t="shared" si="35"/>
        <v>#DIV/0!</v>
      </c>
      <c r="J60" s="192" t="e">
        <f t="shared" si="42"/>
        <v>#DIV/0!</v>
      </c>
      <c r="L60" s="92" t="e">
        <f t="shared" si="36"/>
        <v>#DIV/0!</v>
      </c>
      <c r="M60" s="92" t="e">
        <f t="shared" si="36"/>
        <v>#DIV/0!</v>
      </c>
      <c r="N60" s="92" t="e">
        <f t="shared" si="36"/>
        <v>#DIV/0!</v>
      </c>
      <c r="O60" s="92" t="e">
        <f t="shared" si="36"/>
        <v>#DIV/0!</v>
      </c>
    </row>
    <row r="61" spans="3:15" collapsed="1" x14ac:dyDescent="0.25"/>
  </sheetData>
  <sheetProtection sheet="1" scenarios="1" formatCells="0" formatColumns="0" formatRows="0" insertRows="0" insertHyperlinks="0" selectLockedCells="1" autoFilter="0" pivotTables="0"/>
  <mergeCells count="38">
    <mergeCell ref="D2:R2"/>
    <mergeCell ref="D3:R3"/>
    <mergeCell ref="E33:F33"/>
    <mergeCell ref="G33:H33"/>
    <mergeCell ref="K33:L33"/>
    <mergeCell ref="M33:N33"/>
    <mergeCell ref="M25:N25"/>
    <mergeCell ref="O25:P25"/>
    <mergeCell ref="Q25:R25"/>
    <mergeCell ref="K25:L25"/>
    <mergeCell ref="E25:F25"/>
    <mergeCell ref="G25:H25"/>
    <mergeCell ref="C25:D25"/>
    <mergeCell ref="E5:F5"/>
    <mergeCell ref="K5:L5"/>
    <mergeCell ref="I5:J5"/>
    <mergeCell ref="B7:B9"/>
    <mergeCell ref="B13:B15"/>
    <mergeCell ref="B10:B12"/>
    <mergeCell ref="B5:B6"/>
    <mergeCell ref="D5:D6"/>
    <mergeCell ref="C10:C12"/>
    <mergeCell ref="C13:C15"/>
    <mergeCell ref="C7:C9"/>
    <mergeCell ref="C5:C6"/>
    <mergeCell ref="AB5:AC5"/>
    <mergeCell ref="M5:N5"/>
    <mergeCell ref="O5:P5"/>
    <mergeCell ref="Q5:R5"/>
    <mergeCell ref="G5:H5"/>
    <mergeCell ref="T5:U5"/>
    <mergeCell ref="I25:J25"/>
    <mergeCell ref="I33:J33"/>
    <mergeCell ref="V5:W5"/>
    <mergeCell ref="X5:Y5"/>
    <mergeCell ref="Z5:AA5"/>
    <mergeCell ref="O33:P33"/>
    <mergeCell ref="Q33:R33"/>
  </mergeCells>
  <phoneticPr fontId="4" type="noConversion"/>
  <conditionalFormatting sqref="B25:B30 B33:B41 C34:C41 E34:M41 O34:O41 Q34:Q41 N40:N41 P40:P41 R40:R41">
    <cfRule type="cellIs" dxfId="11" priority="10" operator="equal">
      <formula>0</formula>
    </cfRule>
  </conditionalFormatting>
  <conditionalFormatting sqref="B4:L4 B24:L24 C26:C30 B32:L32 N34 P34 R34 D42:L42">
    <cfRule type="cellIs" dxfId="10" priority="19" operator="equal">
      <formula>0</formula>
    </cfRule>
  </conditionalFormatting>
  <conditionalFormatting sqref="B43:R43">
    <cfRule type="cellIs" dxfId="9" priority="18" operator="equal">
      <formula>"Salariul mediu este mai mic decat salariu minim pe țară"</formula>
    </cfRule>
    <cfRule type="cellIs" dxfId="8" priority="20" operator="equal">
      <formula>"Acest indicator este obligatoriu, completează datele"</formula>
    </cfRule>
    <cfRule type="cellIs" dxfId="7" priority="21" operator="equal">
      <formula>"Salariul mediu este mai mic decat Salariu minim"</formula>
    </cfRule>
    <cfRule type="cellIs" dxfId="6" priority="22" operator="equal">
      <formula>"Salariul mediu este mai mic decat salariu minim"</formula>
    </cfRule>
  </conditionalFormatting>
  <conditionalFormatting sqref="C53:C60">
    <cfRule type="cellIs" dxfId="5" priority="1" operator="equal">
      <formula>0</formula>
    </cfRule>
  </conditionalFormatting>
  <conditionalFormatting sqref="E26:R30">
    <cfRule type="cellIs" dxfId="4" priority="6" operator="equal">
      <formula>0</formula>
    </cfRule>
  </conditionalFormatting>
  <hyperlinks>
    <hyperlink ref="C46" r:id="rId1" location="documentation_and_metodology" xr:uid="{4D19F956-A7A1-49AD-8442-91FFF8BF13F8}"/>
  </hyperlinks>
  <pageMargins left="0.34" right="0.2" top="0.47" bottom="0.45" header="0.35" footer="0.23"/>
  <pageSetup paperSize="9" fitToHeight="0" orientation="landscape" r:id="rId2"/>
  <headerFooter>
    <oddHeader>&amp;R&amp;"Times New Roman,Regular"&amp;12&amp;K00FF00Public</oddHeader>
    <evenHeader>&amp;R&amp;"Times New Roman,Regular"&amp;12&amp;K00FF00Public</evenHeader>
    <firstHeader>&amp;R&amp;"Times New Roman,Regular"&amp;12&amp;K00FF00Public</firstHeader>
  </headerFooter>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4FAB3-37F4-4B0F-9DC6-E0FEC658A993}">
  <sheetPr>
    <tabColor rgb="FFFFFF00"/>
    <pageSetUpPr autoPageBreaks="0" fitToPage="1"/>
  </sheetPr>
  <dimension ref="A2:J27"/>
  <sheetViews>
    <sheetView showGridLines="0" workbookViewId="0">
      <selection activeCell="H10" sqref="H10"/>
    </sheetView>
  </sheetViews>
  <sheetFormatPr defaultColWidth="9.140625" defaultRowHeight="15" x14ac:dyDescent="0.25"/>
  <cols>
    <col min="1" max="1" width="3.5703125" customWidth="1"/>
    <col min="2" max="2" width="4.42578125" customWidth="1"/>
    <col min="3" max="3" width="40.28515625" customWidth="1"/>
    <col min="4" max="7" width="16.85546875" customWidth="1"/>
    <col min="8" max="8" width="18.7109375" customWidth="1"/>
    <col min="9" max="9" width="19.42578125" customWidth="1"/>
    <col min="10" max="10" width="18.28515625" customWidth="1"/>
  </cols>
  <sheetData>
    <row r="2" spans="1:10" ht="24.75" customHeight="1" x14ac:dyDescent="0.25">
      <c r="C2" s="529" t="s">
        <v>85</v>
      </c>
      <c r="D2" s="529"/>
      <c r="E2" s="529"/>
      <c r="F2" s="529"/>
      <c r="G2" s="529"/>
      <c r="H2" s="529"/>
      <c r="I2" s="529"/>
      <c r="J2" s="529"/>
    </row>
    <row r="3" spans="1:10" ht="24" customHeight="1" x14ac:dyDescent="0.25">
      <c r="C3" s="13" t="s">
        <v>40</v>
      </c>
      <c r="D3" s="534"/>
      <c r="E3" s="534"/>
      <c r="F3" s="534"/>
      <c r="G3" s="534"/>
      <c r="H3" s="534"/>
      <c r="I3" s="534"/>
      <c r="J3" s="534"/>
    </row>
    <row r="4" spans="1:10" ht="15.75" x14ac:dyDescent="0.25">
      <c r="C4" s="13"/>
      <c r="D4" s="14"/>
      <c r="E4" s="14"/>
      <c r="F4" s="14"/>
      <c r="G4" s="14"/>
      <c r="H4" s="14"/>
      <c r="I4" s="14"/>
      <c r="J4" s="14"/>
    </row>
    <row r="5" spans="1:10" ht="18.75" x14ac:dyDescent="0.3">
      <c r="A5" s="15" t="s">
        <v>59</v>
      </c>
      <c r="B5" s="16" t="s">
        <v>57</v>
      </c>
      <c r="C5" s="16"/>
      <c r="D5" s="16"/>
      <c r="E5" s="16"/>
      <c r="F5" s="16"/>
      <c r="G5" s="16"/>
      <c r="H5" s="16"/>
      <c r="I5" s="535"/>
      <c r="J5" s="535"/>
    </row>
    <row r="6" spans="1:10" ht="23.25" customHeight="1" x14ac:dyDescent="0.25">
      <c r="B6" s="536" t="s">
        <v>58</v>
      </c>
      <c r="C6" s="533" t="s">
        <v>29</v>
      </c>
      <c r="D6" s="532" t="s">
        <v>67</v>
      </c>
      <c r="E6" s="532"/>
      <c r="F6" s="532" t="s">
        <v>68</v>
      </c>
      <c r="G6" s="532"/>
      <c r="H6" s="532" t="s">
        <v>28</v>
      </c>
      <c r="I6" s="532" t="s">
        <v>30</v>
      </c>
      <c r="J6" s="532" t="s">
        <v>31</v>
      </c>
    </row>
    <row r="7" spans="1:10" ht="27.75" customHeight="1" x14ac:dyDescent="0.25">
      <c r="B7" s="536"/>
      <c r="C7" s="533"/>
      <c r="D7" s="18" t="s">
        <v>86</v>
      </c>
      <c r="E7" s="18" t="s">
        <v>154</v>
      </c>
      <c r="F7" s="18" t="s">
        <v>86</v>
      </c>
      <c r="G7" s="18" t="s">
        <v>154</v>
      </c>
      <c r="H7" s="532"/>
      <c r="I7" s="532"/>
      <c r="J7" s="532"/>
    </row>
    <row r="8" spans="1:10" x14ac:dyDescent="0.25">
      <c r="B8" s="19">
        <v>1</v>
      </c>
      <c r="C8" s="20"/>
      <c r="D8" s="20"/>
      <c r="E8" s="20"/>
      <c r="F8" s="20"/>
      <c r="G8" s="20"/>
      <c r="H8" s="20"/>
      <c r="I8" s="20"/>
      <c r="J8" s="20"/>
    </row>
    <row r="9" spans="1:10" x14ac:dyDescent="0.25">
      <c r="B9" s="19">
        <v>2</v>
      </c>
      <c r="C9" s="20"/>
      <c r="D9" s="20"/>
      <c r="E9" s="20"/>
      <c r="F9" s="20"/>
      <c r="G9" s="20"/>
      <c r="H9" s="20"/>
      <c r="I9" s="20"/>
      <c r="J9" s="20"/>
    </row>
    <row r="10" spans="1:10" x14ac:dyDescent="0.25">
      <c r="B10" s="19">
        <v>3</v>
      </c>
      <c r="C10" s="2"/>
      <c r="D10" s="2"/>
      <c r="E10" s="2"/>
      <c r="F10" s="2"/>
      <c r="G10" s="2"/>
      <c r="H10" s="2"/>
      <c r="I10" s="2"/>
      <c r="J10" s="2"/>
    </row>
    <row r="11" spans="1:10" x14ac:dyDescent="0.25">
      <c r="B11" s="19">
        <v>4</v>
      </c>
      <c r="C11" s="20"/>
      <c r="D11" s="20"/>
      <c r="E11" s="20"/>
      <c r="F11" s="20"/>
      <c r="G11" s="20"/>
      <c r="H11" s="20"/>
      <c r="I11" s="20"/>
      <c r="J11" s="20"/>
    </row>
    <row r="12" spans="1:10" x14ac:dyDescent="0.25">
      <c r="B12" s="19">
        <v>5</v>
      </c>
      <c r="C12" s="2"/>
      <c r="D12" s="2"/>
      <c r="E12" s="2"/>
      <c r="F12" s="2"/>
      <c r="G12" s="2"/>
      <c r="H12" s="2"/>
      <c r="I12" s="2"/>
      <c r="J12" s="2"/>
    </row>
    <row r="13" spans="1:10" x14ac:dyDescent="0.25">
      <c r="B13" s="19">
        <v>6</v>
      </c>
      <c r="C13" s="21"/>
      <c r="D13" s="2"/>
      <c r="E13" s="2"/>
      <c r="F13" s="3"/>
      <c r="G13" s="3"/>
      <c r="H13" s="3"/>
      <c r="I13" s="3"/>
      <c r="J13" s="3"/>
    </row>
    <row r="14" spans="1:10" ht="27.75" customHeight="1" x14ac:dyDescent="0.25">
      <c r="C14" s="530" t="s">
        <v>37</v>
      </c>
      <c r="D14" s="531"/>
      <c r="E14" s="531"/>
      <c r="F14" s="531"/>
      <c r="G14" s="531"/>
      <c r="H14" s="531"/>
      <c r="I14" s="531"/>
      <c r="J14" s="531"/>
    </row>
    <row r="15" spans="1:10" x14ac:dyDescent="0.25">
      <c r="C15" s="1"/>
      <c r="D15" s="1"/>
      <c r="E15" s="1"/>
      <c r="F15" s="1"/>
      <c r="G15" s="1"/>
      <c r="H15" s="1"/>
      <c r="I15" s="1"/>
      <c r="J15" s="1"/>
    </row>
    <row r="16" spans="1:10" x14ac:dyDescent="0.25">
      <c r="C16" s="22"/>
      <c r="D16" s="22"/>
      <c r="E16" s="23"/>
      <c r="F16" s="23"/>
      <c r="G16" s="22"/>
    </row>
    <row r="17" spans="1:9" x14ac:dyDescent="0.25">
      <c r="C17" s="24"/>
      <c r="D17" s="24"/>
      <c r="E17" s="24"/>
      <c r="F17" s="24"/>
      <c r="G17" s="24"/>
    </row>
    <row r="18" spans="1:9" ht="18.75" x14ac:dyDescent="0.3">
      <c r="A18" s="15" t="s">
        <v>56</v>
      </c>
      <c r="B18" s="15" t="s">
        <v>41</v>
      </c>
      <c r="D18" s="15"/>
      <c r="E18" s="15"/>
      <c r="F18" s="15"/>
      <c r="G18" s="15"/>
      <c r="H18" s="15"/>
    </row>
    <row r="19" spans="1:9" ht="15" customHeight="1" x14ac:dyDescent="0.25">
      <c r="B19" s="536" t="s">
        <v>58</v>
      </c>
      <c r="C19" s="541" t="s">
        <v>32</v>
      </c>
      <c r="D19" s="539" t="s">
        <v>69</v>
      </c>
      <c r="E19" s="540"/>
      <c r="F19" s="541" t="s">
        <v>33</v>
      </c>
      <c r="G19" s="536" t="s">
        <v>34</v>
      </c>
    </row>
    <row r="20" spans="1:9" ht="35.25" customHeight="1" x14ac:dyDescent="0.25">
      <c r="B20" s="536"/>
      <c r="C20" s="542"/>
      <c r="D20" s="17" t="s">
        <v>42</v>
      </c>
      <c r="E20" s="17" t="s">
        <v>35</v>
      </c>
      <c r="F20" s="542"/>
      <c r="G20" s="536"/>
    </row>
    <row r="21" spans="1:9" x14ac:dyDescent="0.25">
      <c r="B21" s="19">
        <v>1</v>
      </c>
      <c r="C21" s="25"/>
      <c r="D21" s="25"/>
      <c r="E21" s="25"/>
      <c r="F21" s="25"/>
      <c r="G21" s="25"/>
      <c r="I21" s="26"/>
    </row>
    <row r="22" spans="1:9" x14ac:dyDescent="0.25">
      <c r="B22" s="19">
        <v>2</v>
      </c>
      <c r="C22" s="25"/>
      <c r="D22" s="25"/>
      <c r="E22" s="25"/>
      <c r="F22" s="25"/>
      <c r="G22" s="25"/>
      <c r="I22" s="24"/>
    </row>
    <row r="23" spans="1:9" x14ac:dyDescent="0.25">
      <c r="B23" s="19">
        <v>3</v>
      </c>
      <c r="C23" s="25"/>
      <c r="D23" s="25"/>
      <c r="E23" s="25"/>
      <c r="F23" s="25"/>
      <c r="G23" s="25"/>
      <c r="I23" s="24"/>
    </row>
    <row r="24" spans="1:9" x14ac:dyDescent="0.25">
      <c r="I24" s="24"/>
    </row>
    <row r="25" spans="1:9" x14ac:dyDescent="0.25">
      <c r="C25" s="537" t="s">
        <v>36</v>
      </c>
      <c r="D25" s="538"/>
      <c r="E25" s="538"/>
      <c r="F25" s="538"/>
      <c r="G25" s="538"/>
      <c r="H25" s="538"/>
      <c r="I25" s="24"/>
    </row>
    <row r="26" spans="1:9" x14ac:dyDescent="0.25">
      <c r="C26" s="22"/>
      <c r="D26" s="24"/>
      <c r="E26" s="24"/>
      <c r="F26" s="24"/>
      <c r="G26" s="24"/>
      <c r="I26" s="24"/>
    </row>
    <row r="27" spans="1:9" x14ac:dyDescent="0.25">
      <c r="C27" s="22"/>
      <c r="D27" s="24"/>
      <c r="E27" s="23"/>
      <c r="F27" s="24"/>
      <c r="G27" s="23"/>
      <c r="I27" s="24"/>
    </row>
  </sheetData>
  <mergeCells count="17">
    <mergeCell ref="B6:B7"/>
    <mergeCell ref="B19:B20"/>
    <mergeCell ref="C25:H25"/>
    <mergeCell ref="G19:G20"/>
    <mergeCell ref="D19:E19"/>
    <mergeCell ref="F19:F20"/>
    <mergeCell ref="C19:C20"/>
    <mergeCell ref="C2:J2"/>
    <mergeCell ref="C14:J14"/>
    <mergeCell ref="H6:H7"/>
    <mergeCell ref="C6:C7"/>
    <mergeCell ref="D6:E6"/>
    <mergeCell ref="F6:G6"/>
    <mergeCell ref="I6:I7"/>
    <mergeCell ref="J6:J7"/>
    <mergeCell ref="D3:J3"/>
    <mergeCell ref="I5:J5"/>
  </mergeCells>
  <conditionalFormatting sqref="B6">
    <cfRule type="cellIs" dxfId="3" priority="1" operator="equal">
      <formula>0</formula>
    </cfRule>
  </conditionalFormatting>
  <conditionalFormatting sqref="B19:C19">
    <cfRule type="cellIs" dxfId="2" priority="4" operator="equal">
      <formula>0</formula>
    </cfRule>
  </conditionalFormatting>
  <conditionalFormatting sqref="D19:D20">
    <cfRule type="cellIs" dxfId="1" priority="3" operator="equal">
      <formula>0</formula>
    </cfRule>
  </conditionalFormatting>
  <conditionalFormatting sqref="F19:G19">
    <cfRule type="cellIs" dxfId="0" priority="2" operator="equal">
      <formula>0</formula>
    </cfRule>
  </conditionalFormatting>
  <pageMargins left="0.27" right="0.5" top="0.75" bottom="0.75" header="0.3" footer="0.3"/>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2305E-04E1-47B1-821D-AB434D37F0B4}">
  <sheetPr>
    <tabColor theme="8" tint="0.59999389629810485"/>
    <pageSetUpPr autoPageBreaks="0"/>
  </sheetPr>
  <dimension ref="A1:J28"/>
  <sheetViews>
    <sheetView tabSelected="1" topLeftCell="A16" zoomScale="80" zoomScaleNormal="80" workbookViewId="0">
      <selection activeCell="B24" sqref="B24"/>
    </sheetView>
  </sheetViews>
  <sheetFormatPr defaultRowHeight="15" x14ac:dyDescent="0.25"/>
  <cols>
    <col min="2" max="2" width="74.42578125" customWidth="1"/>
    <col min="3" max="3" width="18.42578125" customWidth="1"/>
    <col min="4" max="4" width="23.5703125" customWidth="1"/>
    <col min="5" max="5" width="20.7109375" customWidth="1"/>
    <col min="6" max="6" width="22.85546875" customWidth="1"/>
    <col min="7" max="7" width="18" customWidth="1"/>
    <col min="8" max="8" width="23.28515625" customWidth="1"/>
    <col min="9" max="9" width="21.28515625" customWidth="1"/>
    <col min="10" max="10" width="24.42578125" customWidth="1"/>
  </cols>
  <sheetData>
    <row r="1" spans="1:10" ht="51.75" customHeight="1" thickBot="1" x14ac:dyDescent="0.3">
      <c r="A1" s="545" t="s">
        <v>134</v>
      </c>
      <c r="B1" s="546"/>
      <c r="C1" s="546"/>
      <c r="D1" s="546"/>
      <c r="E1" s="546"/>
      <c r="F1" s="546"/>
      <c r="G1" s="546"/>
      <c r="H1" s="546"/>
      <c r="I1" s="546"/>
      <c r="J1" s="547"/>
    </row>
    <row r="2" spans="1:10" ht="24.75" customHeight="1" x14ac:dyDescent="0.25">
      <c r="A2" s="578" t="s">
        <v>113</v>
      </c>
      <c r="B2" s="575" t="s">
        <v>114</v>
      </c>
      <c r="C2" s="557" t="s">
        <v>144</v>
      </c>
      <c r="D2" s="557"/>
      <c r="E2" s="557" t="s">
        <v>144</v>
      </c>
      <c r="F2" s="557"/>
      <c r="G2" s="557" t="s">
        <v>144</v>
      </c>
      <c r="H2" s="557"/>
      <c r="I2" s="557" t="s">
        <v>144</v>
      </c>
      <c r="J2" s="557"/>
    </row>
    <row r="3" spans="1:10" x14ac:dyDescent="0.25">
      <c r="A3" s="579"/>
      <c r="B3" s="576"/>
      <c r="C3" s="116" t="s">
        <v>115</v>
      </c>
      <c r="D3" s="117" t="s">
        <v>116</v>
      </c>
      <c r="E3" s="116" t="s">
        <v>115</v>
      </c>
      <c r="F3" s="117" t="s">
        <v>116</v>
      </c>
      <c r="G3" s="116" t="s">
        <v>115</v>
      </c>
      <c r="H3" s="117" t="s">
        <v>116</v>
      </c>
      <c r="I3" s="116" t="s">
        <v>115</v>
      </c>
      <c r="J3" s="118" t="s">
        <v>116</v>
      </c>
    </row>
    <row r="4" spans="1:10" ht="66" customHeight="1" thickBot="1" x14ac:dyDescent="0.3">
      <c r="A4" s="580"/>
      <c r="B4" s="577"/>
      <c r="C4" s="125" t="s">
        <v>137</v>
      </c>
      <c r="D4" s="126" t="s">
        <v>143</v>
      </c>
      <c r="E4" s="106"/>
      <c r="F4" s="106"/>
      <c r="G4" s="106"/>
      <c r="H4" s="106"/>
      <c r="I4" s="106"/>
      <c r="J4" s="107"/>
    </row>
    <row r="5" spans="1:10" x14ac:dyDescent="0.25">
      <c r="A5" s="110">
        <v>1</v>
      </c>
      <c r="B5" s="569" t="s">
        <v>117</v>
      </c>
      <c r="C5" s="570"/>
      <c r="D5" s="570"/>
      <c r="E5" s="570"/>
      <c r="F5" s="570"/>
      <c r="G5" s="570"/>
      <c r="H5" s="570"/>
      <c r="I5" s="570"/>
      <c r="J5" s="571"/>
    </row>
    <row r="6" spans="1:10" ht="30" x14ac:dyDescent="0.25">
      <c r="A6" s="111" t="s">
        <v>118</v>
      </c>
      <c r="B6" s="103" t="s">
        <v>119</v>
      </c>
      <c r="C6" s="543" t="s">
        <v>120</v>
      </c>
      <c r="D6" s="543"/>
      <c r="E6" s="543" t="s">
        <v>120</v>
      </c>
      <c r="F6" s="543"/>
      <c r="G6" s="543" t="s">
        <v>120</v>
      </c>
      <c r="H6" s="543"/>
      <c r="I6" s="543" t="s">
        <v>120</v>
      </c>
      <c r="J6" s="544"/>
    </row>
    <row r="7" spans="1:10" x14ac:dyDescent="0.25">
      <c r="A7" s="112" t="s">
        <v>121</v>
      </c>
      <c r="B7" s="103" t="s">
        <v>136</v>
      </c>
      <c r="C7" s="543" t="s">
        <v>120</v>
      </c>
      <c r="D7" s="543"/>
      <c r="E7" s="543" t="s">
        <v>120</v>
      </c>
      <c r="F7" s="543"/>
      <c r="G7" s="543" t="s">
        <v>120</v>
      </c>
      <c r="H7" s="543"/>
      <c r="I7" s="543" t="s">
        <v>120</v>
      </c>
      <c r="J7" s="544"/>
    </row>
    <row r="8" spans="1:10" x14ac:dyDescent="0.25">
      <c r="A8" s="113">
        <v>2</v>
      </c>
      <c r="B8" s="572" t="s">
        <v>122</v>
      </c>
      <c r="C8" s="573"/>
      <c r="D8" s="573"/>
      <c r="E8" s="573"/>
      <c r="F8" s="573"/>
      <c r="G8" s="573"/>
      <c r="H8" s="573"/>
      <c r="I8" s="573"/>
      <c r="J8" s="574"/>
    </row>
    <row r="9" spans="1:10" ht="30" x14ac:dyDescent="0.25">
      <c r="A9" s="112" t="s">
        <v>123</v>
      </c>
      <c r="B9" s="103" t="s">
        <v>124</v>
      </c>
      <c r="C9" s="543" t="s">
        <v>120</v>
      </c>
      <c r="D9" s="543"/>
      <c r="E9" s="543" t="s">
        <v>120</v>
      </c>
      <c r="F9" s="543"/>
      <c r="G9" s="543" t="s">
        <v>120</v>
      </c>
      <c r="H9" s="543"/>
      <c r="I9" s="543" t="s">
        <v>120</v>
      </c>
      <c r="J9" s="544"/>
    </row>
    <row r="10" spans="1:10" ht="30" x14ac:dyDescent="0.25">
      <c r="A10" s="111" t="s">
        <v>125</v>
      </c>
      <c r="B10" s="108" t="s">
        <v>135</v>
      </c>
      <c r="C10" s="543" t="s">
        <v>120</v>
      </c>
      <c r="D10" s="543"/>
      <c r="E10" s="543" t="s">
        <v>120</v>
      </c>
      <c r="F10" s="543"/>
      <c r="G10" s="543" t="s">
        <v>120</v>
      </c>
      <c r="H10" s="543"/>
      <c r="I10" s="543" t="s">
        <v>120</v>
      </c>
      <c r="J10" s="544"/>
    </row>
    <row r="11" spans="1:10" ht="45" x14ac:dyDescent="0.25">
      <c r="A11" s="112" t="s">
        <v>126</v>
      </c>
      <c r="B11" s="103" t="s">
        <v>127</v>
      </c>
      <c r="C11" s="563" t="s">
        <v>120</v>
      </c>
      <c r="D11" s="563"/>
      <c r="E11" s="543" t="s">
        <v>120</v>
      </c>
      <c r="F11" s="543"/>
      <c r="G11" s="543" t="s">
        <v>120</v>
      </c>
      <c r="H11" s="543"/>
      <c r="I11" s="543" t="s">
        <v>120</v>
      </c>
      <c r="J11" s="544"/>
    </row>
    <row r="12" spans="1:10" ht="57" customHeight="1" x14ac:dyDescent="0.25">
      <c r="A12" s="113">
        <v>3</v>
      </c>
      <c r="B12" s="105" t="s">
        <v>132</v>
      </c>
      <c r="C12" s="559" t="s">
        <v>133</v>
      </c>
      <c r="D12" s="543"/>
      <c r="E12" s="559" t="s">
        <v>133</v>
      </c>
      <c r="F12" s="543"/>
      <c r="G12" s="559" t="s">
        <v>133</v>
      </c>
      <c r="H12" s="543"/>
      <c r="I12" s="559" t="s">
        <v>133</v>
      </c>
      <c r="J12" s="544"/>
    </row>
    <row r="13" spans="1:10" x14ac:dyDescent="0.25">
      <c r="A13" s="113">
        <v>4</v>
      </c>
      <c r="B13" s="109" t="s">
        <v>128</v>
      </c>
      <c r="C13" s="543" t="s">
        <v>129</v>
      </c>
      <c r="D13" s="563"/>
      <c r="E13" s="543" t="s">
        <v>129</v>
      </c>
      <c r="F13" s="563"/>
      <c r="G13" s="543" t="s">
        <v>129</v>
      </c>
      <c r="H13" s="563"/>
      <c r="I13" s="543" t="s">
        <v>129</v>
      </c>
      <c r="J13" s="564"/>
    </row>
    <row r="14" spans="1:10" ht="15.75" thickBot="1" x14ac:dyDescent="0.3">
      <c r="A14" s="114">
        <v>5</v>
      </c>
      <c r="B14" s="115" t="s">
        <v>130</v>
      </c>
      <c r="C14" s="558" t="s">
        <v>120</v>
      </c>
      <c r="D14" s="558"/>
      <c r="E14" s="558" t="s">
        <v>120</v>
      </c>
      <c r="F14" s="558"/>
      <c r="G14" s="558" t="s">
        <v>120</v>
      </c>
      <c r="H14" s="558"/>
      <c r="I14" s="558" t="s">
        <v>120</v>
      </c>
      <c r="J14" s="565"/>
    </row>
    <row r="15" spans="1:10" ht="234" customHeight="1" x14ac:dyDescent="0.25">
      <c r="A15" s="554" t="s">
        <v>146</v>
      </c>
      <c r="B15" s="555"/>
      <c r="C15" s="555"/>
      <c r="D15" s="555"/>
      <c r="E15" s="555"/>
      <c r="F15" s="555"/>
      <c r="G15" s="555"/>
      <c r="H15" s="555"/>
      <c r="I15" s="555"/>
      <c r="J15" s="556"/>
    </row>
    <row r="16" spans="1:10" ht="105" customHeight="1" x14ac:dyDescent="0.25">
      <c r="A16" s="551" t="s">
        <v>142</v>
      </c>
      <c r="B16" s="552"/>
      <c r="C16" s="552"/>
      <c r="D16" s="552"/>
      <c r="E16" s="552"/>
      <c r="F16" s="552"/>
      <c r="G16" s="552"/>
      <c r="H16" s="552"/>
      <c r="I16" s="552"/>
      <c r="J16" s="553"/>
    </row>
    <row r="17" spans="1:10" x14ac:dyDescent="0.25">
      <c r="A17" s="581"/>
      <c r="B17" s="582"/>
      <c r="C17" s="582"/>
      <c r="D17" s="582"/>
      <c r="E17" s="582"/>
      <c r="F17" s="582"/>
      <c r="G17" s="582"/>
      <c r="H17" s="582"/>
      <c r="I17" s="582"/>
      <c r="J17" s="583"/>
    </row>
    <row r="18" spans="1:10" x14ac:dyDescent="0.25">
      <c r="A18" s="560" t="s">
        <v>138</v>
      </c>
      <c r="B18" s="561"/>
      <c r="C18" s="561"/>
      <c r="D18" s="561"/>
      <c r="E18" s="561"/>
      <c r="F18" s="561"/>
      <c r="G18" s="561"/>
      <c r="H18" s="561"/>
      <c r="I18" s="561"/>
      <c r="J18" s="562"/>
    </row>
    <row r="19" spans="1:10" x14ac:dyDescent="0.25">
      <c r="A19" s="548"/>
      <c r="B19" s="549"/>
      <c r="C19" s="549"/>
      <c r="D19" s="549"/>
      <c r="E19" s="549"/>
      <c r="F19" s="549"/>
      <c r="G19" s="549"/>
      <c r="H19" s="549"/>
      <c r="I19" s="549"/>
      <c r="J19" s="550"/>
    </row>
    <row r="20" spans="1:10" ht="44.25" customHeight="1" thickBot="1" x14ac:dyDescent="0.3">
      <c r="A20" s="566" t="s">
        <v>131</v>
      </c>
      <c r="B20" s="567"/>
      <c r="C20" s="567"/>
      <c r="D20" s="567"/>
      <c r="E20" s="567"/>
      <c r="F20" s="567"/>
      <c r="G20" s="567"/>
      <c r="H20" s="567"/>
      <c r="I20" s="567"/>
      <c r="J20" s="568"/>
    </row>
    <row r="24" spans="1:10" ht="28.5" x14ac:dyDescent="0.25">
      <c r="A24" s="193" t="s">
        <v>145</v>
      </c>
      <c r="B24" s="600" t="s">
        <v>708</v>
      </c>
      <c r="C24" s="120"/>
      <c r="D24" s="120"/>
      <c r="E24" s="120"/>
      <c r="F24" s="120"/>
      <c r="G24" s="104"/>
      <c r="H24" s="104"/>
    </row>
    <row r="25" spans="1:10" x14ac:dyDescent="0.25">
      <c r="A25" s="194" t="s">
        <v>81</v>
      </c>
      <c r="B25" s="195" t="s">
        <v>147</v>
      </c>
      <c r="C25" s="120"/>
      <c r="D25" s="120"/>
      <c r="E25" s="120"/>
      <c r="F25" s="120"/>
      <c r="G25" s="104"/>
      <c r="H25" s="104"/>
    </row>
    <row r="26" spans="1:10" x14ac:dyDescent="0.25">
      <c r="B26" s="121"/>
      <c r="C26" s="124"/>
      <c r="D26" s="124"/>
      <c r="E26" s="124"/>
      <c r="F26" s="124"/>
      <c r="G26" s="104"/>
      <c r="H26" s="104"/>
    </row>
    <row r="27" spans="1:10" x14ac:dyDescent="0.25">
      <c r="B27" s="122"/>
      <c r="C27" s="124"/>
      <c r="D27" s="124"/>
      <c r="E27" s="124"/>
      <c r="F27" s="124"/>
      <c r="G27" s="104"/>
      <c r="H27" s="104"/>
    </row>
    <row r="28" spans="1:10" x14ac:dyDescent="0.25">
      <c r="B28" s="123"/>
      <c r="C28" s="124"/>
      <c r="D28" s="124"/>
      <c r="E28" s="124"/>
      <c r="F28" s="124"/>
      <c r="G28" s="104"/>
      <c r="H28" s="104"/>
    </row>
  </sheetData>
  <mergeCells count="47">
    <mergeCell ref="A20:J20"/>
    <mergeCell ref="B5:J5"/>
    <mergeCell ref="B8:J8"/>
    <mergeCell ref="B2:B4"/>
    <mergeCell ref="A2:A4"/>
    <mergeCell ref="A17:J17"/>
    <mergeCell ref="E11:F11"/>
    <mergeCell ref="G11:H11"/>
    <mergeCell ref="I11:J11"/>
    <mergeCell ref="E6:F6"/>
    <mergeCell ref="G6:H6"/>
    <mergeCell ref="I6:J6"/>
    <mergeCell ref="C11:D11"/>
    <mergeCell ref="C12:D12"/>
    <mergeCell ref="E12:F12"/>
    <mergeCell ref="G12:H12"/>
    <mergeCell ref="I12:J12"/>
    <mergeCell ref="A18:J18"/>
    <mergeCell ref="E13:F13"/>
    <mergeCell ref="G13:H13"/>
    <mergeCell ref="I13:J13"/>
    <mergeCell ref="E14:F14"/>
    <mergeCell ref="G14:H14"/>
    <mergeCell ref="I14:J14"/>
    <mergeCell ref="C13:D13"/>
    <mergeCell ref="A1:J1"/>
    <mergeCell ref="A19:J19"/>
    <mergeCell ref="C7:D7"/>
    <mergeCell ref="C6:D6"/>
    <mergeCell ref="C9:D9"/>
    <mergeCell ref="A16:J16"/>
    <mergeCell ref="A15:J15"/>
    <mergeCell ref="C2:D2"/>
    <mergeCell ref="E2:F2"/>
    <mergeCell ref="G2:H2"/>
    <mergeCell ref="I2:J2"/>
    <mergeCell ref="E7:F7"/>
    <mergeCell ref="G7:H7"/>
    <mergeCell ref="C14:D14"/>
    <mergeCell ref="I7:J7"/>
    <mergeCell ref="C10:D10"/>
    <mergeCell ref="E9:F9"/>
    <mergeCell ref="G9:H9"/>
    <mergeCell ref="I9:J9"/>
    <mergeCell ref="E10:F10"/>
    <mergeCell ref="G10:H10"/>
    <mergeCell ref="I10:J10"/>
  </mergeCell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908C0-EAC4-4505-8C97-C266EC3BB775}">
  <sheetPr>
    <tabColor theme="5" tint="-0.249977111117893"/>
    <pageSetUpPr autoPageBreaks="0"/>
  </sheetPr>
  <dimension ref="A1:G85"/>
  <sheetViews>
    <sheetView topLeftCell="A54" workbookViewId="0">
      <selection activeCell="D9" sqref="D9"/>
    </sheetView>
  </sheetViews>
  <sheetFormatPr defaultColWidth="9.140625" defaultRowHeight="15" x14ac:dyDescent="0.25"/>
  <cols>
    <col min="1" max="1" width="5.140625" style="199" customWidth="1"/>
    <col min="2" max="2" width="51.85546875" style="199" customWidth="1"/>
    <col min="3" max="3" width="9.140625" style="247"/>
    <col min="4" max="6" width="15" style="199" customWidth="1"/>
    <col min="7" max="7" width="24.5703125" style="199" customWidth="1"/>
    <col min="8" max="16384" width="9.140625" style="199"/>
  </cols>
  <sheetData>
    <row r="1" spans="1:7" ht="19.5" customHeight="1" x14ac:dyDescent="0.25">
      <c r="A1" s="196"/>
      <c r="B1" s="197" t="s">
        <v>155</v>
      </c>
      <c r="C1" s="196"/>
      <c r="D1" s="198"/>
      <c r="E1" s="198"/>
      <c r="F1" s="196"/>
    </row>
    <row r="2" spans="1:7" s="202" customFormat="1" ht="23.25" customHeight="1" x14ac:dyDescent="0.25">
      <c r="A2" s="200"/>
      <c r="B2" s="201" t="s">
        <v>156</v>
      </c>
      <c r="C2" s="588"/>
      <c r="D2" s="588"/>
      <c r="E2" s="588"/>
    </row>
    <row r="3" spans="1:7" ht="13.5" customHeight="1" x14ac:dyDescent="0.25">
      <c r="A3" s="203"/>
      <c r="B3" s="204" t="s">
        <v>157</v>
      </c>
      <c r="C3" s="203"/>
      <c r="D3" s="205"/>
      <c r="E3" s="205"/>
      <c r="F3" s="205"/>
    </row>
    <row r="4" spans="1:7" ht="13.5" customHeight="1" x14ac:dyDescent="0.25">
      <c r="A4" s="206"/>
      <c r="B4" s="207"/>
      <c r="C4" s="206"/>
      <c r="D4" s="208"/>
      <c r="E4" s="208"/>
      <c r="F4" s="208"/>
    </row>
    <row r="5" spans="1:7" ht="42.75" x14ac:dyDescent="0.25">
      <c r="A5" s="209" t="s">
        <v>158</v>
      </c>
      <c r="B5" s="209" t="s">
        <v>159</v>
      </c>
      <c r="C5" s="210" t="s">
        <v>160</v>
      </c>
      <c r="D5" s="211">
        <v>2024</v>
      </c>
      <c r="E5" s="211">
        <v>2025</v>
      </c>
      <c r="F5" s="212" t="s">
        <v>161</v>
      </c>
      <c r="G5" s="213" t="s">
        <v>162</v>
      </c>
    </row>
    <row r="6" spans="1:7" x14ac:dyDescent="0.25">
      <c r="A6" s="589" t="s">
        <v>163</v>
      </c>
      <c r="B6" s="215" t="s">
        <v>164</v>
      </c>
      <c r="C6" s="216"/>
      <c r="D6" s="217"/>
      <c r="E6" s="217"/>
      <c r="F6" s="217"/>
    </row>
    <row r="7" spans="1:7" x14ac:dyDescent="0.25">
      <c r="A7" s="589"/>
      <c r="B7" s="218" t="s">
        <v>165</v>
      </c>
      <c r="C7" s="216" t="s">
        <v>166</v>
      </c>
      <c r="D7" s="219"/>
      <c r="E7" s="219"/>
      <c r="F7" s="219"/>
    </row>
    <row r="8" spans="1:7" x14ac:dyDescent="0.25">
      <c r="A8" s="589"/>
      <c r="B8" s="218" t="s">
        <v>167</v>
      </c>
      <c r="C8" s="216" t="s">
        <v>168</v>
      </c>
      <c r="D8" s="219"/>
      <c r="E8" s="219"/>
      <c r="F8" s="219"/>
    </row>
    <row r="9" spans="1:7" x14ac:dyDescent="0.25">
      <c r="A9" s="589"/>
      <c r="B9" s="218" t="s">
        <v>169</v>
      </c>
      <c r="C9" s="216" t="s">
        <v>170</v>
      </c>
      <c r="D9" s="219"/>
      <c r="E9" s="219"/>
      <c r="F9" s="219"/>
    </row>
    <row r="10" spans="1:7" x14ac:dyDescent="0.25">
      <c r="A10" s="589"/>
      <c r="B10" s="218" t="s">
        <v>171</v>
      </c>
      <c r="C10" s="216" t="s">
        <v>172</v>
      </c>
      <c r="D10" s="219"/>
      <c r="E10" s="219"/>
      <c r="F10" s="219"/>
    </row>
    <row r="11" spans="1:7" ht="29.25" x14ac:dyDescent="0.25">
      <c r="A11" s="589"/>
      <c r="B11" s="215" t="s">
        <v>173</v>
      </c>
      <c r="C11" s="220" t="s">
        <v>174</v>
      </c>
      <c r="D11" s="221">
        <f>D7+D8+D9+D10</f>
        <v>0</v>
      </c>
      <c r="E11" s="221">
        <f t="shared" ref="E11:F11" si="0">E7+E8+E9+E10</f>
        <v>0</v>
      </c>
      <c r="F11" s="221">
        <f t="shared" si="0"/>
        <v>0</v>
      </c>
    </row>
    <row r="12" spans="1:7" x14ac:dyDescent="0.25">
      <c r="A12" s="590" t="s">
        <v>175</v>
      </c>
      <c r="B12" s="215" t="s">
        <v>176</v>
      </c>
      <c r="C12" s="216"/>
      <c r="D12" s="219"/>
      <c r="E12" s="219"/>
      <c r="F12" s="219"/>
    </row>
    <row r="13" spans="1:7" x14ac:dyDescent="0.25">
      <c r="A13" s="591"/>
      <c r="B13" s="218" t="s">
        <v>177</v>
      </c>
      <c r="C13" s="216" t="s">
        <v>178</v>
      </c>
      <c r="D13" s="219"/>
      <c r="E13" s="219"/>
      <c r="F13" s="219"/>
    </row>
    <row r="14" spans="1:7" x14ac:dyDescent="0.25">
      <c r="A14" s="591"/>
      <c r="B14" s="218" t="s">
        <v>179</v>
      </c>
      <c r="C14" s="216" t="s">
        <v>180</v>
      </c>
      <c r="D14" s="219"/>
      <c r="E14" s="219"/>
      <c r="F14" s="219"/>
    </row>
    <row r="15" spans="1:7" x14ac:dyDescent="0.25">
      <c r="A15" s="591"/>
      <c r="B15" s="218" t="s">
        <v>181</v>
      </c>
      <c r="C15" s="216" t="s">
        <v>182</v>
      </c>
      <c r="D15" s="219"/>
      <c r="E15" s="219"/>
      <c r="F15" s="219"/>
    </row>
    <row r="16" spans="1:7" x14ac:dyDescent="0.25">
      <c r="A16" s="591"/>
      <c r="B16" s="218" t="s">
        <v>183</v>
      </c>
      <c r="C16" s="216" t="s">
        <v>184</v>
      </c>
      <c r="D16" s="219"/>
      <c r="E16" s="219"/>
      <c r="F16" s="219"/>
    </row>
    <row r="17" spans="1:6" ht="30" x14ac:dyDescent="0.25">
      <c r="A17" s="592"/>
      <c r="B17" s="215" t="s">
        <v>185</v>
      </c>
      <c r="C17" s="220">
        <v>100</v>
      </c>
      <c r="D17" s="221">
        <f>D13+D14+D15+D16</f>
        <v>0</v>
      </c>
      <c r="E17" s="221">
        <f t="shared" ref="E17:F17" si="1">E13+E14+E15+E16</f>
        <v>0</v>
      </c>
      <c r="F17" s="221">
        <f t="shared" si="1"/>
        <v>0</v>
      </c>
    </row>
    <row r="18" spans="1:6" ht="24.75" customHeight="1" x14ac:dyDescent="0.25">
      <c r="A18" s="222"/>
      <c r="B18" s="222" t="s">
        <v>186</v>
      </c>
      <c r="C18" s="223">
        <v>110</v>
      </c>
      <c r="D18" s="224">
        <f>D11+D17</f>
        <v>0</v>
      </c>
      <c r="E18" s="224">
        <f t="shared" ref="E18:F18" si="2">E11+E17</f>
        <v>0</v>
      </c>
      <c r="F18" s="224">
        <f t="shared" si="2"/>
        <v>0</v>
      </c>
    </row>
    <row r="19" spans="1:6" x14ac:dyDescent="0.25">
      <c r="A19" s="589" t="s">
        <v>187</v>
      </c>
      <c r="B19" s="215" t="s">
        <v>188</v>
      </c>
      <c r="C19" s="216"/>
      <c r="D19" s="219"/>
      <c r="E19" s="219"/>
      <c r="F19" s="219"/>
    </row>
    <row r="20" spans="1:6" x14ac:dyDescent="0.25">
      <c r="A20" s="589"/>
      <c r="B20" s="218" t="s">
        <v>189</v>
      </c>
      <c r="C20" s="216">
        <v>120</v>
      </c>
      <c r="D20" s="219"/>
      <c r="E20" s="219"/>
      <c r="F20" s="219"/>
    </row>
    <row r="21" spans="1:6" x14ac:dyDescent="0.25">
      <c r="A21" s="589"/>
      <c r="B21" s="218" t="s">
        <v>190</v>
      </c>
      <c r="C21" s="216">
        <v>130</v>
      </c>
      <c r="D21" s="219"/>
      <c r="E21" s="219"/>
      <c r="F21" s="219"/>
    </row>
    <row r="22" spans="1:6" x14ac:dyDescent="0.25">
      <c r="A22" s="589"/>
      <c r="B22" s="218" t="s">
        <v>191</v>
      </c>
      <c r="C22" s="216">
        <v>140</v>
      </c>
      <c r="D22" s="219"/>
      <c r="E22" s="219"/>
      <c r="F22" s="219"/>
    </row>
    <row r="23" spans="1:6" x14ac:dyDescent="0.25">
      <c r="A23" s="589"/>
      <c r="B23" s="218" t="s">
        <v>192</v>
      </c>
      <c r="C23" s="216">
        <v>150</v>
      </c>
      <c r="D23" s="219"/>
      <c r="E23" s="219"/>
      <c r="F23" s="219"/>
    </row>
    <row r="24" spans="1:6" x14ac:dyDescent="0.25">
      <c r="A24" s="589"/>
      <c r="B24" s="218" t="s">
        <v>193</v>
      </c>
      <c r="C24" s="216">
        <v>160</v>
      </c>
      <c r="D24" s="219"/>
      <c r="E24" s="219"/>
      <c r="F24" s="219"/>
    </row>
    <row r="25" spans="1:6" x14ac:dyDescent="0.25">
      <c r="A25" s="589"/>
      <c r="B25" s="218" t="s">
        <v>194</v>
      </c>
      <c r="C25" s="216">
        <v>170</v>
      </c>
      <c r="D25" s="219"/>
      <c r="E25" s="219"/>
      <c r="F25" s="219"/>
    </row>
    <row r="26" spans="1:6" ht="29.25" x14ac:dyDescent="0.25">
      <c r="A26" s="589"/>
      <c r="B26" s="225" t="s">
        <v>195</v>
      </c>
      <c r="C26" s="216">
        <v>180</v>
      </c>
      <c r="D26" s="221">
        <f>D20+D21+D22+D23+D24+D25</f>
        <v>0</v>
      </c>
      <c r="E26" s="221">
        <f t="shared" ref="E26:F26" si="3">E20+E21+E22+E23+E24+E25</f>
        <v>0</v>
      </c>
      <c r="F26" s="221">
        <f t="shared" si="3"/>
        <v>0</v>
      </c>
    </row>
    <row r="27" spans="1:6" x14ac:dyDescent="0.25">
      <c r="A27" s="214" t="s">
        <v>196</v>
      </c>
      <c r="B27" s="215" t="s">
        <v>197</v>
      </c>
      <c r="C27" s="216">
        <v>190</v>
      </c>
      <c r="D27" s="219"/>
      <c r="E27" s="219"/>
      <c r="F27" s="219"/>
    </row>
    <row r="28" spans="1:6" x14ac:dyDescent="0.25">
      <c r="A28" s="214" t="s">
        <v>198</v>
      </c>
      <c r="B28" s="215" t="s">
        <v>199</v>
      </c>
      <c r="C28" s="216">
        <v>200</v>
      </c>
      <c r="D28" s="219"/>
      <c r="E28" s="219"/>
      <c r="F28" s="219"/>
    </row>
    <row r="29" spans="1:6" ht="30" x14ac:dyDescent="0.25">
      <c r="A29" s="589" t="s">
        <v>200</v>
      </c>
      <c r="B29" s="215" t="s">
        <v>201</v>
      </c>
      <c r="C29" s="216">
        <v>210</v>
      </c>
      <c r="D29" s="221">
        <f>D27+D28</f>
        <v>0</v>
      </c>
      <c r="E29" s="221">
        <f t="shared" ref="E29:F29" si="4">E27+E28</f>
        <v>0</v>
      </c>
      <c r="F29" s="221">
        <f t="shared" si="4"/>
        <v>0</v>
      </c>
    </row>
    <row r="30" spans="1:6" ht="23.25" customHeight="1" x14ac:dyDescent="0.25">
      <c r="A30" s="589"/>
      <c r="B30" s="215" t="s">
        <v>202</v>
      </c>
      <c r="C30" s="216">
        <v>220</v>
      </c>
      <c r="D30" s="219"/>
      <c r="E30" s="219"/>
      <c r="F30" s="219"/>
    </row>
    <row r="31" spans="1:6" ht="26.25" customHeight="1" x14ac:dyDescent="0.25">
      <c r="A31" s="226"/>
      <c r="B31" s="227" t="s">
        <v>203</v>
      </c>
      <c r="C31" s="228">
        <v>230</v>
      </c>
      <c r="D31" s="224">
        <f>D26+D29+D30</f>
        <v>0</v>
      </c>
      <c r="E31" s="224">
        <f t="shared" ref="E31:F31" si="5">E26+E29+E30</f>
        <v>0</v>
      </c>
      <c r="F31" s="224">
        <f t="shared" si="5"/>
        <v>0</v>
      </c>
    </row>
    <row r="33" spans="1:6" x14ac:dyDescent="0.25">
      <c r="A33" s="229"/>
      <c r="B33" s="230" t="s">
        <v>204</v>
      </c>
      <c r="C33" s="231"/>
      <c r="D33" s="232"/>
      <c r="E33" s="232"/>
      <c r="F33" s="232"/>
    </row>
    <row r="35" spans="1:6" ht="23.25" customHeight="1" x14ac:dyDescent="0.25">
      <c r="A35" s="233"/>
      <c r="B35" s="234" t="s">
        <v>0</v>
      </c>
      <c r="C35" s="234" t="s">
        <v>205</v>
      </c>
      <c r="D35" s="235">
        <f>D$5</f>
        <v>2024</v>
      </c>
      <c r="E35" s="235">
        <f t="shared" ref="E35:F35" si="6">E$5</f>
        <v>2025</v>
      </c>
      <c r="F35" s="235" t="str">
        <f t="shared" si="6"/>
        <v>2026
primele XX luni</v>
      </c>
    </row>
    <row r="36" spans="1:6" x14ac:dyDescent="0.25">
      <c r="B36" s="214">
        <v>1</v>
      </c>
      <c r="C36" s="220">
        <v>2</v>
      </c>
      <c r="D36" s="214">
        <v>3</v>
      </c>
      <c r="E36" s="214">
        <v>4</v>
      </c>
      <c r="F36" s="236"/>
    </row>
    <row r="37" spans="1:6" x14ac:dyDescent="0.25">
      <c r="B37" s="218" t="s">
        <v>206</v>
      </c>
      <c r="C37" s="216" t="s">
        <v>166</v>
      </c>
      <c r="D37" s="237"/>
      <c r="E37" s="237"/>
      <c r="F37" s="238"/>
    </row>
    <row r="38" spans="1:6" x14ac:dyDescent="0.25">
      <c r="B38" s="218" t="s">
        <v>207</v>
      </c>
      <c r="C38" s="216" t="s">
        <v>168</v>
      </c>
      <c r="D38" s="237"/>
      <c r="E38" s="237"/>
      <c r="F38" s="238"/>
    </row>
    <row r="39" spans="1:6" x14ac:dyDescent="0.25">
      <c r="B39" s="215" t="s">
        <v>208</v>
      </c>
      <c r="C39" s="216" t="s">
        <v>170</v>
      </c>
      <c r="D39" s="239">
        <f>D37-D38</f>
        <v>0</v>
      </c>
      <c r="E39" s="239">
        <f t="shared" ref="E39:F39" si="7">E37-E38</f>
        <v>0</v>
      </c>
      <c r="F39" s="239">
        <f t="shared" si="7"/>
        <v>0</v>
      </c>
    </row>
    <row r="40" spans="1:6" x14ac:dyDescent="0.25">
      <c r="B40" s="218" t="s">
        <v>209</v>
      </c>
      <c r="C40" s="216" t="s">
        <v>172</v>
      </c>
      <c r="D40" s="237"/>
      <c r="E40" s="237"/>
      <c r="F40" s="238"/>
    </row>
    <row r="41" spans="1:6" x14ac:dyDescent="0.25">
      <c r="B41" s="218" t="s">
        <v>210</v>
      </c>
      <c r="C41" s="216" t="s">
        <v>174</v>
      </c>
      <c r="D41" s="237"/>
      <c r="E41" s="237"/>
      <c r="F41" s="238"/>
    </row>
    <row r="42" spans="1:6" x14ac:dyDescent="0.25">
      <c r="B42" s="218" t="s">
        <v>211</v>
      </c>
      <c r="C42" s="216" t="s">
        <v>178</v>
      </c>
      <c r="D42" s="237"/>
      <c r="E42" s="237"/>
      <c r="F42" s="238"/>
    </row>
    <row r="43" spans="1:6" x14ac:dyDescent="0.25">
      <c r="B43" s="218" t="s">
        <v>212</v>
      </c>
      <c r="C43" s="216" t="s">
        <v>180</v>
      </c>
      <c r="D43" s="237"/>
      <c r="E43" s="237"/>
      <c r="F43" s="238"/>
    </row>
    <row r="44" spans="1:6" ht="43.5" x14ac:dyDescent="0.25">
      <c r="B44" s="215" t="s">
        <v>213</v>
      </c>
      <c r="C44" s="216" t="s">
        <v>182</v>
      </c>
      <c r="D44" s="239">
        <f>D39+D40-D41-D42-D43</f>
        <v>0</v>
      </c>
      <c r="E44" s="239">
        <f t="shared" ref="E44:F44" si="8">E39+E40-E41-E42-E43</f>
        <v>0</v>
      </c>
      <c r="F44" s="239">
        <f t="shared" si="8"/>
        <v>0</v>
      </c>
    </row>
    <row r="45" spans="1:6" x14ac:dyDescent="0.25">
      <c r="B45" s="215" t="s">
        <v>214</v>
      </c>
      <c r="C45" s="216" t="s">
        <v>184</v>
      </c>
      <c r="D45" s="237"/>
      <c r="E45" s="237"/>
      <c r="F45" s="238"/>
    </row>
    <row r="46" spans="1:6" ht="29.25" x14ac:dyDescent="0.25">
      <c r="B46" s="215" t="s">
        <v>215</v>
      </c>
      <c r="C46" s="216">
        <v>100</v>
      </c>
      <c r="D46" s="237"/>
      <c r="E46" s="237"/>
      <c r="F46" s="238"/>
    </row>
    <row r="47" spans="1:6" ht="30" x14ac:dyDescent="0.25">
      <c r="B47" s="215" t="s">
        <v>216</v>
      </c>
      <c r="C47" s="216">
        <v>110</v>
      </c>
      <c r="D47" s="237"/>
      <c r="E47" s="237"/>
      <c r="F47" s="238"/>
    </row>
    <row r="48" spans="1:6" x14ac:dyDescent="0.25">
      <c r="B48" s="215" t="s">
        <v>217</v>
      </c>
      <c r="C48" s="216">
        <v>120</v>
      </c>
      <c r="D48" s="239">
        <f>D44+D45+D46</f>
        <v>0</v>
      </c>
      <c r="E48" s="239">
        <f t="shared" ref="E48:F48" si="9">E44+E45+E46</f>
        <v>0</v>
      </c>
      <c r="F48" s="239">
        <f t="shared" si="9"/>
        <v>0</v>
      </c>
    </row>
    <row r="49" spans="1:7" x14ac:dyDescent="0.25">
      <c r="B49" s="218" t="s">
        <v>218</v>
      </c>
      <c r="C49" s="216">
        <v>130</v>
      </c>
      <c r="D49" s="237"/>
      <c r="E49" s="237"/>
      <c r="F49" s="238"/>
    </row>
    <row r="50" spans="1:7" ht="30" x14ac:dyDescent="0.25">
      <c r="B50" s="215" t="s">
        <v>219</v>
      </c>
      <c r="C50" s="216">
        <v>140</v>
      </c>
      <c r="D50" s="239">
        <f>D48-D49</f>
        <v>0</v>
      </c>
      <c r="E50" s="239">
        <f t="shared" ref="E50:F50" si="10">E48-E49</f>
        <v>0</v>
      </c>
      <c r="F50" s="239">
        <f t="shared" si="10"/>
        <v>0</v>
      </c>
    </row>
    <row r="53" spans="1:7" x14ac:dyDescent="0.25">
      <c r="A53" s="240" t="s">
        <v>16</v>
      </c>
      <c r="B53" s="241"/>
      <c r="C53" s="242"/>
      <c r="D53" s="243"/>
      <c r="E53" s="243"/>
      <c r="F53" s="244"/>
      <c r="G53" s="244"/>
    </row>
    <row r="54" spans="1:7" x14ac:dyDescent="0.25">
      <c r="A54" s="245"/>
      <c r="B54" s="246"/>
      <c r="D54" s="248"/>
      <c r="E54" s="248"/>
    </row>
    <row r="55" spans="1:7" ht="42.75" x14ac:dyDescent="0.25">
      <c r="A55" s="249" t="s">
        <v>10</v>
      </c>
      <c r="B55" s="209" t="s">
        <v>0</v>
      </c>
      <c r="C55" s="210" t="s">
        <v>205</v>
      </c>
      <c r="D55" s="235">
        <f>D$5</f>
        <v>2024</v>
      </c>
      <c r="E55" s="235">
        <f t="shared" ref="E55:F55" si="11">E$5</f>
        <v>2025</v>
      </c>
      <c r="F55" s="235" t="str">
        <f t="shared" si="11"/>
        <v>2026
primele XX luni</v>
      </c>
      <c r="G55" s="250"/>
    </row>
    <row r="56" spans="1:7" ht="30" x14ac:dyDescent="0.25">
      <c r="A56" s="251">
        <v>1</v>
      </c>
      <c r="B56" s="252" t="s">
        <v>220</v>
      </c>
      <c r="C56" s="253"/>
      <c r="D56" s="254"/>
      <c r="E56" s="254"/>
      <c r="F56" s="254"/>
      <c r="G56" s="255"/>
    </row>
    <row r="57" spans="1:7" x14ac:dyDescent="0.25">
      <c r="A57" s="251" t="s">
        <v>118</v>
      </c>
      <c r="B57" s="256" t="s">
        <v>13</v>
      </c>
      <c r="C57" s="257"/>
      <c r="D57" s="258"/>
      <c r="E57" s="258"/>
      <c r="F57" s="258"/>
      <c r="G57" s="259"/>
    </row>
    <row r="58" spans="1:7" x14ac:dyDescent="0.25">
      <c r="A58" s="251" t="s">
        <v>121</v>
      </c>
      <c r="B58" s="256" t="s">
        <v>14</v>
      </c>
      <c r="C58" s="257"/>
      <c r="D58" s="258"/>
      <c r="E58" s="258"/>
      <c r="F58" s="258"/>
      <c r="G58" s="259"/>
    </row>
    <row r="59" spans="1:7" ht="31.5" customHeight="1" x14ac:dyDescent="0.25">
      <c r="A59" s="251">
        <v>2</v>
      </c>
      <c r="B59" s="252" t="s">
        <v>221</v>
      </c>
      <c r="C59" s="253"/>
      <c r="D59" s="254"/>
      <c r="E59" s="254"/>
      <c r="F59" s="254"/>
      <c r="G59" s="584" t="s">
        <v>222</v>
      </c>
    </row>
    <row r="60" spans="1:7" ht="31.5" customHeight="1" x14ac:dyDescent="0.25">
      <c r="A60" s="251">
        <v>3</v>
      </c>
      <c r="B60" s="252" t="s">
        <v>223</v>
      </c>
      <c r="C60" s="253"/>
      <c r="D60" s="254"/>
      <c r="E60" s="254"/>
      <c r="F60" s="254"/>
      <c r="G60" s="584"/>
    </row>
    <row r="61" spans="1:7" ht="31.5" customHeight="1" x14ac:dyDescent="0.25">
      <c r="A61" s="251">
        <v>4</v>
      </c>
      <c r="B61" s="252" t="s">
        <v>224</v>
      </c>
      <c r="C61" s="253"/>
      <c r="D61" s="254"/>
      <c r="E61" s="254"/>
      <c r="F61" s="254"/>
      <c r="G61" s="260" t="s">
        <v>225</v>
      </c>
    </row>
    <row r="62" spans="1:7" x14ac:dyDescent="0.25">
      <c r="B62" s="261"/>
      <c r="D62" s="248"/>
      <c r="E62" s="248"/>
      <c r="F62" s="248"/>
    </row>
    <row r="63" spans="1:7" x14ac:dyDescent="0.25">
      <c r="B63" s="261"/>
      <c r="D63" s="248"/>
      <c r="E63" s="248"/>
      <c r="F63" s="248"/>
    </row>
    <row r="64" spans="1:7" ht="24" customHeight="1" x14ac:dyDescent="0.25">
      <c r="A64" s="240" t="s">
        <v>226</v>
      </c>
      <c r="B64" s="241"/>
      <c r="C64" s="242"/>
      <c r="D64" s="243"/>
      <c r="E64" s="243"/>
      <c r="F64" s="243"/>
      <c r="G64" s="244"/>
    </row>
    <row r="65" spans="1:6" x14ac:dyDescent="0.25">
      <c r="A65" s="245"/>
      <c r="B65" s="246"/>
      <c r="D65" s="248"/>
      <c r="E65" s="248"/>
      <c r="F65" s="248"/>
    </row>
    <row r="66" spans="1:6" ht="42.75" x14ac:dyDescent="0.25">
      <c r="A66" s="262" t="s">
        <v>10</v>
      </c>
      <c r="B66" s="263" t="s">
        <v>0</v>
      </c>
      <c r="C66" s="263" t="s">
        <v>205</v>
      </c>
      <c r="D66" s="235">
        <f>D$5</f>
        <v>2024</v>
      </c>
      <c r="E66" s="235">
        <f>E$5</f>
        <v>2025</v>
      </c>
      <c r="F66" s="235" t="str">
        <f>F$5</f>
        <v>2026
primele XX luni</v>
      </c>
    </row>
    <row r="67" spans="1:6" ht="30" x14ac:dyDescent="0.25">
      <c r="A67" s="264">
        <v>1</v>
      </c>
      <c r="B67" s="265" t="s">
        <v>227</v>
      </c>
      <c r="C67" s="264"/>
      <c r="D67" s="266"/>
      <c r="E67" s="266"/>
      <c r="F67" s="266"/>
    </row>
    <row r="68" spans="1:6" ht="30" x14ac:dyDescent="0.25">
      <c r="A68" s="264">
        <v>2</v>
      </c>
      <c r="B68" s="265" t="s">
        <v>228</v>
      </c>
      <c r="C68" s="264"/>
      <c r="D68" s="266"/>
      <c r="E68" s="266"/>
      <c r="F68" s="266"/>
    </row>
    <row r="69" spans="1:6" ht="27.75" customHeight="1" x14ac:dyDescent="0.25">
      <c r="A69" s="267"/>
      <c r="B69" s="268" t="s">
        <v>229</v>
      </c>
      <c r="C69" s="267"/>
      <c r="D69" s="269">
        <f>SUM(D67:D68)</f>
        <v>0</v>
      </c>
      <c r="E69" s="269">
        <f>SUM(E67:E68)</f>
        <v>0</v>
      </c>
      <c r="F69" s="269">
        <f>SUM(F67:F68)</f>
        <v>0</v>
      </c>
    </row>
    <row r="70" spans="1:6" x14ac:dyDescent="0.25">
      <c r="A70" s="270"/>
      <c r="B70" s="271"/>
      <c r="C70" s="270"/>
      <c r="D70" s="272"/>
      <c r="E70" s="272"/>
      <c r="F70" s="272"/>
    </row>
    <row r="71" spans="1:6" hidden="1" x14ac:dyDescent="0.25">
      <c r="A71" s="240" t="s">
        <v>230</v>
      </c>
      <c r="B71" s="241"/>
      <c r="C71" s="273"/>
      <c r="D71" s="274"/>
      <c r="E71" s="274"/>
      <c r="F71" s="274"/>
    </row>
    <row r="72" spans="1:6" hidden="1" x14ac:dyDescent="0.25">
      <c r="A72" s="264"/>
      <c r="B72" s="265" t="s">
        <v>231</v>
      </c>
      <c r="C72" s="264"/>
      <c r="D72" s="266"/>
      <c r="E72" s="266"/>
      <c r="F72" s="266"/>
    </row>
    <row r="73" spans="1:6" hidden="1" x14ac:dyDescent="0.25">
      <c r="A73" s="264"/>
      <c r="B73" s="265" t="s">
        <v>232</v>
      </c>
      <c r="C73" s="264"/>
      <c r="D73" s="275">
        <f>IF(D72=0,0,D72/D$150)</f>
        <v>0</v>
      </c>
      <c r="E73" s="275">
        <f>IF(E72=0,0,E72/E$150)</f>
        <v>0</v>
      </c>
      <c r="F73" s="275">
        <f>IF(F72=0,0,F72/F$150)</f>
        <v>0</v>
      </c>
    </row>
    <row r="74" spans="1:6" x14ac:dyDescent="0.25">
      <c r="A74" s="270"/>
      <c r="B74" s="271"/>
      <c r="C74" s="270"/>
      <c r="D74" s="272"/>
      <c r="E74" s="272"/>
      <c r="F74" s="272"/>
    </row>
    <row r="75" spans="1:6" ht="18.75" customHeight="1" x14ac:dyDescent="0.25">
      <c r="A75" s="240" t="s">
        <v>233</v>
      </c>
      <c r="B75" s="241"/>
      <c r="C75" s="273"/>
      <c r="D75" s="274"/>
      <c r="E75" s="274"/>
      <c r="F75" s="274"/>
    </row>
    <row r="76" spans="1:6" ht="27.75" customHeight="1" x14ac:dyDescent="0.25">
      <c r="A76" s="264"/>
      <c r="B76" s="265" t="s">
        <v>234</v>
      </c>
      <c r="C76" s="264"/>
      <c r="D76" s="266"/>
      <c r="E76" s="266"/>
      <c r="F76" s="266"/>
    </row>
    <row r="79" spans="1:6" ht="23.25" customHeight="1" x14ac:dyDescent="0.25">
      <c r="A79" s="240"/>
      <c r="B79" s="241"/>
      <c r="C79" s="273"/>
      <c r="D79" s="274"/>
      <c r="E79" s="274"/>
      <c r="F79" s="274"/>
    </row>
    <row r="80" spans="1:6" ht="23.25" customHeight="1" x14ac:dyDescent="0.25">
      <c r="A80" s="264"/>
      <c r="B80" s="585"/>
      <c r="C80" s="586"/>
      <c r="D80" s="586"/>
      <c r="E80" s="587"/>
      <c r="F80" s="276"/>
    </row>
    <row r="81" spans="1:6" ht="23.25" customHeight="1" x14ac:dyDescent="0.25">
      <c r="A81" s="264"/>
      <c r="B81" s="585"/>
      <c r="C81" s="586"/>
      <c r="D81" s="586"/>
      <c r="E81" s="587"/>
      <c r="F81" s="276"/>
    </row>
    <row r="84" spans="1:6" ht="19.5" thickBot="1" x14ac:dyDescent="0.35">
      <c r="A84" s="277"/>
      <c r="B84" s="278"/>
      <c r="C84" s="278"/>
      <c r="D84" s="278"/>
      <c r="E84" s="278"/>
      <c r="F84" s="278"/>
    </row>
    <row r="85" spans="1:6" ht="107.25" customHeight="1" x14ac:dyDescent="0.25">
      <c r="A85" s="356"/>
      <c r="B85" s="356"/>
      <c r="C85" s="356"/>
      <c r="D85" s="356"/>
      <c r="E85" s="356"/>
      <c r="F85" s="356"/>
    </row>
  </sheetData>
  <mergeCells count="8">
    <mergeCell ref="G59:G60"/>
    <mergeCell ref="B80:E80"/>
    <mergeCell ref="B81:E81"/>
    <mergeCell ref="C2:E2"/>
    <mergeCell ref="A6:A11"/>
    <mergeCell ref="A12:A17"/>
    <mergeCell ref="A19:A26"/>
    <mergeCell ref="A29:A30"/>
  </mergeCells>
  <dataValidations count="1">
    <dataValidation type="list" allowBlank="1" showInputMessage="1" showErrorMessage="1" prompt="Selectați DA sau NU" sqref="F80:F81" xr:uid="{4EA5C650-07F0-484A-B682-8A64FE377428}">
      <formula1>$F$87:$F$88</formula1>
    </dataValidation>
  </dataValidations>
  <hyperlinks>
    <hyperlink ref="G61" r:id="rId1" xr:uid="{A4C7DD14-EC9D-4803-B4CB-731BBF93BEC1}"/>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3492E-6BF0-4B89-8990-BCA5C0AB2DD4}">
  <sheetPr>
    <tabColor theme="5" tint="-0.249977111117893"/>
    <pageSetUpPr autoPageBreaks="0"/>
  </sheetPr>
  <dimension ref="A1:S90"/>
  <sheetViews>
    <sheetView topLeftCell="A53" workbookViewId="0">
      <selection activeCell="D9" sqref="D9"/>
    </sheetView>
  </sheetViews>
  <sheetFormatPr defaultColWidth="9.140625" defaultRowHeight="12.75" outlineLevelRow="1" outlineLevelCol="1" x14ac:dyDescent="0.2"/>
  <cols>
    <col min="1" max="1" width="4" style="279" bestFit="1" customWidth="1"/>
    <col min="2" max="2" width="34.42578125" style="279" customWidth="1"/>
    <col min="3" max="3" width="21.7109375" style="279" customWidth="1"/>
    <col min="4" max="4" width="11.42578125" style="279" customWidth="1"/>
    <col min="5" max="6" width="11.140625" style="279" customWidth="1"/>
    <col min="7" max="7" width="16.85546875" style="279" customWidth="1"/>
    <col min="8" max="8" width="59.42578125" style="279" customWidth="1"/>
    <col min="9" max="9" width="14.7109375" style="279" customWidth="1" outlineLevel="1"/>
    <col min="10" max="13" width="15.85546875" style="279" customWidth="1" outlineLevel="1"/>
    <col min="14" max="14" width="31.140625" style="279" customWidth="1" outlineLevel="1"/>
    <col min="15" max="17" width="21.5703125" style="279" customWidth="1" outlineLevel="1"/>
    <col min="18" max="18" width="8.5703125" style="279" customWidth="1" outlineLevel="1"/>
    <col min="19" max="19" width="6.7109375" style="279" customWidth="1" outlineLevel="1"/>
    <col min="20" max="16384" width="9.140625" style="279"/>
  </cols>
  <sheetData>
    <row r="1" spans="1:18" ht="15" customHeight="1" x14ac:dyDescent="0.2">
      <c r="A1" s="593"/>
      <c r="B1" s="593"/>
      <c r="C1" s="593"/>
    </row>
    <row r="2" spans="1:18" ht="21.75" customHeight="1" x14ac:dyDescent="0.2">
      <c r="A2" s="280" t="s">
        <v>241</v>
      </c>
      <c r="B2" s="280"/>
      <c r="C2" s="280">
        <f>'Situatii finan.-prescurtate'!C2:E2</f>
        <v>0</v>
      </c>
    </row>
    <row r="3" spans="1:18" ht="21.75" customHeight="1" x14ac:dyDescent="0.2">
      <c r="A3" s="280"/>
      <c r="B3" s="201"/>
      <c r="C3" s="280"/>
    </row>
    <row r="4" spans="1:18" ht="14.25" x14ac:dyDescent="0.2">
      <c r="A4" s="280"/>
      <c r="B4" s="201"/>
      <c r="C4" s="280"/>
    </row>
    <row r="5" spans="1:18" ht="13.5" customHeight="1" x14ac:dyDescent="0.2">
      <c r="A5" s="594"/>
      <c r="B5" s="594"/>
      <c r="C5" s="594"/>
    </row>
    <row r="6" spans="1:18" ht="38.25" x14ac:dyDescent="0.2">
      <c r="A6" s="281" t="s">
        <v>10</v>
      </c>
      <c r="B6" s="281" t="s">
        <v>0</v>
      </c>
      <c r="C6" s="281" t="s">
        <v>79</v>
      </c>
      <c r="D6" s="282">
        <f>'Situatii finan.-prescurtate'!D5</f>
        <v>2024</v>
      </c>
      <c r="E6" s="282">
        <f>'Situatii finan.-prescurtate'!E5</f>
        <v>2025</v>
      </c>
      <c r="F6" s="282" t="str">
        <f>'Situatii finan.-prescurtate'!F5</f>
        <v>2026
primele XX luni</v>
      </c>
      <c r="G6" s="282" t="s">
        <v>245</v>
      </c>
      <c r="H6" s="283" t="s">
        <v>246</v>
      </c>
      <c r="I6" s="283" t="s">
        <v>247</v>
      </c>
      <c r="J6" s="283" t="s">
        <v>248</v>
      </c>
      <c r="K6" s="283" t="s">
        <v>249</v>
      </c>
      <c r="L6" s="283" t="s">
        <v>250</v>
      </c>
      <c r="M6" s="283" t="s">
        <v>251</v>
      </c>
      <c r="N6" s="283" t="s">
        <v>252</v>
      </c>
      <c r="O6" s="283" t="s">
        <v>253</v>
      </c>
      <c r="P6" s="283" t="s">
        <v>254</v>
      </c>
      <c r="Q6" s="283" t="s">
        <v>255</v>
      </c>
    </row>
    <row r="7" spans="1:18" ht="15.75" customHeight="1" x14ac:dyDescent="0.2">
      <c r="A7" s="284"/>
      <c r="B7" s="284"/>
      <c r="C7" s="284"/>
      <c r="D7" s="285"/>
      <c r="E7" s="285"/>
      <c r="F7" s="285"/>
      <c r="G7" s="285"/>
      <c r="H7" s="286"/>
      <c r="I7" s="286"/>
      <c r="J7" s="286"/>
      <c r="K7" s="286"/>
      <c r="L7" s="286"/>
      <c r="M7" s="286"/>
      <c r="N7" s="286"/>
      <c r="O7" s="286"/>
      <c r="P7" s="286"/>
      <c r="Q7" s="286"/>
    </row>
    <row r="8" spans="1:18" ht="16.5" customHeight="1" x14ac:dyDescent="0.2">
      <c r="A8" s="287" t="s">
        <v>256</v>
      </c>
      <c r="B8" s="281"/>
      <c r="C8" s="281"/>
      <c r="D8" s="288"/>
      <c r="E8" s="288"/>
      <c r="F8" s="288"/>
      <c r="G8" s="288"/>
      <c r="H8" s="283"/>
      <c r="I8" s="283"/>
      <c r="J8" s="283"/>
      <c r="K8" s="283"/>
      <c r="L8" s="283"/>
      <c r="M8" s="283"/>
      <c r="N8" s="283"/>
      <c r="O8" s="283"/>
      <c r="P8" s="283"/>
      <c r="Q8" s="283"/>
    </row>
    <row r="9" spans="1:18" s="294" customFormat="1" ht="25.5" outlineLevel="1" x14ac:dyDescent="0.25">
      <c r="A9" s="289">
        <v>1</v>
      </c>
      <c r="B9" s="290" t="s">
        <v>257</v>
      </c>
      <c r="C9" s="291" t="s">
        <v>258</v>
      </c>
      <c r="D9" s="292" t="e">
        <f>'Situatii finan.-prescurtate'!D11/'Situatii finan.-prescurtate'!D18</f>
        <v>#DIV/0!</v>
      </c>
      <c r="E9" s="292" t="e">
        <f>'Situatii finan.-prescurtate'!E11/'Situatii finan.-prescurtate'!E18</f>
        <v>#DIV/0!</v>
      </c>
      <c r="F9" s="292" t="e">
        <f>'Situatii finan.-prescurtate'!F11/'Situatii finan.-prescurtate'!F18</f>
        <v>#DIV/0!</v>
      </c>
      <c r="G9" s="293"/>
      <c r="H9" s="290" t="s">
        <v>259</v>
      </c>
      <c r="I9" s="290"/>
      <c r="J9" s="290"/>
      <c r="K9" s="290"/>
      <c r="L9" s="290"/>
      <c r="M9" s="290"/>
      <c r="N9" s="290"/>
      <c r="O9" s="290"/>
      <c r="P9" s="290"/>
      <c r="Q9" s="290"/>
    </row>
    <row r="10" spans="1:18" s="294" customFormat="1" ht="25.5" outlineLevel="1" x14ac:dyDescent="0.25">
      <c r="A10" s="289">
        <v>2</v>
      </c>
      <c r="B10" s="290" t="s">
        <v>260</v>
      </c>
      <c r="C10" s="291" t="s">
        <v>261</v>
      </c>
      <c r="D10" s="292" t="e">
        <f>'Situatii finan.-prescurtate'!D17/'Situatii finan.-prescurtate'!D18</f>
        <v>#DIV/0!</v>
      </c>
      <c r="E10" s="292" t="e">
        <f>'Situatii finan.-prescurtate'!E17/'Situatii finan.-prescurtate'!E18</f>
        <v>#DIV/0!</v>
      </c>
      <c r="F10" s="292" t="e">
        <f>'Situatii finan.-prescurtate'!F17/'Situatii finan.-prescurtate'!F18</f>
        <v>#DIV/0!</v>
      </c>
      <c r="G10" s="293"/>
      <c r="H10" s="290" t="s">
        <v>262</v>
      </c>
      <c r="I10" s="290"/>
      <c r="J10" s="290"/>
      <c r="K10" s="290"/>
      <c r="L10" s="290"/>
      <c r="M10" s="290"/>
      <c r="N10" s="290"/>
      <c r="O10" s="290"/>
      <c r="P10" s="290"/>
      <c r="Q10" s="290"/>
    </row>
    <row r="11" spans="1:18" s="294" customFormat="1" ht="38.25" outlineLevel="1" x14ac:dyDescent="0.25">
      <c r="A11" s="289">
        <v>3</v>
      </c>
      <c r="B11" s="290" t="s">
        <v>263</v>
      </c>
      <c r="C11" s="291" t="s">
        <v>264</v>
      </c>
      <c r="D11" s="292" t="e">
        <f>'Situatii finan.-prescurtate'!D14/'Situatii finan.-prescurtate'!D18</f>
        <v>#DIV/0!</v>
      </c>
      <c r="E11" s="292" t="e">
        <f>'Situatii finan.-prescurtate'!E14/'Situatii finan.-prescurtate'!E18</f>
        <v>#DIV/0!</v>
      </c>
      <c r="F11" s="292" t="e">
        <f>'Situatii finan.-prescurtate'!F14/'Situatii finan.-prescurtate'!F18</f>
        <v>#DIV/0!</v>
      </c>
      <c r="G11" s="293"/>
      <c r="H11" s="290" t="s">
        <v>265</v>
      </c>
      <c r="I11" s="290"/>
      <c r="J11" s="290"/>
      <c r="K11" s="290"/>
      <c r="L11" s="290"/>
      <c r="M11" s="290"/>
      <c r="N11" s="290"/>
      <c r="O11" s="290"/>
      <c r="P11" s="290"/>
      <c r="Q11" s="290"/>
    </row>
    <row r="12" spans="1:18" s="294" customFormat="1" ht="38.25" outlineLevel="1" x14ac:dyDescent="0.25">
      <c r="A12" s="289">
        <v>4</v>
      </c>
      <c r="B12" s="290" t="s">
        <v>266</v>
      </c>
      <c r="C12" s="291" t="s">
        <v>267</v>
      </c>
      <c r="D12" s="292" t="e">
        <f>'Situatii finan.-prescurtate'!D16/'Situatii finan.-prescurtate'!D18</f>
        <v>#DIV/0!</v>
      </c>
      <c r="E12" s="292" t="e">
        <f>'Situatii finan.-prescurtate'!E16/'Situatii finan.-prescurtate'!E18</f>
        <v>#DIV/0!</v>
      </c>
      <c r="F12" s="292" t="e">
        <f>'Situatii finan.-prescurtate'!F16/'Situatii finan.-prescurtate'!F18</f>
        <v>#DIV/0!</v>
      </c>
      <c r="G12" s="293"/>
      <c r="H12" s="290" t="s">
        <v>268</v>
      </c>
      <c r="I12" s="290"/>
      <c r="J12" s="290"/>
      <c r="K12" s="290"/>
      <c r="L12" s="290"/>
      <c r="M12" s="290"/>
      <c r="N12" s="290"/>
      <c r="O12" s="290"/>
      <c r="P12" s="290"/>
      <c r="Q12" s="290"/>
    </row>
    <row r="13" spans="1:18" s="294" customFormat="1" ht="25.5" outlineLevel="1" x14ac:dyDescent="0.25">
      <c r="A13" s="289">
        <v>5</v>
      </c>
      <c r="B13" s="290" t="s">
        <v>269</v>
      </c>
      <c r="C13" s="291" t="s">
        <v>270</v>
      </c>
      <c r="D13" s="292" t="e">
        <f>'Situatii finan.-prescurtate'!D13/'Situatii finan.-prescurtate'!D18</f>
        <v>#DIV/0!</v>
      </c>
      <c r="E13" s="292" t="e">
        <f>'Situatii finan.-prescurtate'!E13/'Situatii finan.-prescurtate'!E18</f>
        <v>#DIV/0!</v>
      </c>
      <c r="F13" s="292" t="e">
        <f>'Situatii finan.-prescurtate'!F13/'Situatii finan.-prescurtate'!F18</f>
        <v>#DIV/0!</v>
      </c>
      <c r="G13" s="293"/>
      <c r="H13" s="290" t="s">
        <v>271</v>
      </c>
      <c r="I13" s="290"/>
      <c r="J13" s="290"/>
      <c r="K13" s="290"/>
      <c r="L13" s="290"/>
      <c r="M13" s="290"/>
      <c r="N13" s="290"/>
      <c r="O13" s="290"/>
      <c r="P13" s="290"/>
      <c r="Q13" s="290"/>
    </row>
    <row r="14" spans="1:18" s="294" customFormat="1" ht="76.5" outlineLevel="1" x14ac:dyDescent="0.25">
      <c r="A14" s="289">
        <v>6</v>
      </c>
      <c r="B14" s="290" t="s">
        <v>272</v>
      </c>
      <c r="C14" s="291" t="s">
        <v>273</v>
      </c>
      <c r="D14" s="295" t="e">
        <f>'Situatii finan.-prescurtate'!D26/'Situatii finan.-prescurtate'!D31</f>
        <v>#DIV/0!</v>
      </c>
      <c r="E14" s="295" t="e">
        <f>'Situatii finan.-prescurtate'!E26/'Situatii finan.-prescurtate'!E31</f>
        <v>#DIV/0!</v>
      </c>
      <c r="F14" s="295" t="e">
        <f>'Situatii finan.-prescurtate'!F26/'Situatii finan.-prescurtate'!F31</f>
        <v>#DIV/0!</v>
      </c>
      <c r="G14" s="296" t="s">
        <v>274</v>
      </c>
      <c r="H14" s="290" t="s">
        <v>275</v>
      </c>
      <c r="I14" s="290"/>
      <c r="J14" s="290"/>
      <c r="K14" s="290"/>
      <c r="L14" s="290"/>
      <c r="M14" s="290"/>
      <c r="N14" s="297"/>
      <c r="O14" s="297"/>
      <c r="P14" s="297"/>
      <c r="Q14" s="297"/>
    </row>
    <row r="15" spans="1:18" s="294" customFormat="1" ht="63.75" outlineLevel="1" x14ac:dyDescent="0.25">
      <c r="A15" s="289">
        <v>7</v>
      </c>
      <c r="B15" s="290" t="s">
        <v>276</v>
      </c>
      <c r="C15" s="291" t="s">
        <v>277</v>
      </c>
      <c r="D15" s="295" t="e">
        <f>'Situatii finan.-prescurtate'!D29/'Situatii finan.-prescurtate'!D31</f>
        <v>#DIV/0!</v>
      </c>
      <c r="E15" s="295" t="e">
        <f>'Situatii finan.-prescurtate'!E29/'Situatii finan.-prescurtate'!E31</f>
        <v>#DIV/0!</v>
      </c>
      <c r="F15" s="295" t="e">
        <f>'Situatii finan.-prescurtate'!F29/'Situatii finan.-prescurtate'!F31</f>
        <v>#DIV/0!</v>
      </c>
      <c r="G15" s="296" t="s">
        <v>278</v>
      </c>
      <c r="H15" s="290" t="s">
        <v>279</v>
      </c>
      <c r="I15" s="290"/>
      <c r="J15" s="290"/>
      <c r="K15" s="290"/>
      <c r="L15" s="290"/>
      <c r="M15" s="290"/>
      <c r="N15" s="290"/>
      <c r="O15" s="290"/>
      <c r="P15" s="290"/>
      <c r="Q15" s="290"/>
      <c r="R15" s="298">
        <v>0.5</v>
      </c>
    </row>
    <row r="16" spans="1:18" s="294" customFormat="1" ht="63.75" outlineLevel="1" x14ac:dyDescent="0.25">
      <c r="A16" s="289">
        <v>8</v>
      </c>
      <c r="B16" s="290" t="s">
        <v>280</v>
      </c>
      <c r="C16" s="291" t="s">
        <v>281</v>
      </c>
      <c r="D16" s="292" t="e">
        <f>'Situatii finan.-prescurtate'!D28/'Situatii finan.-prescurtate'!D29</f>
        <v>#DIV/0!</v>
      </c>
      <c r="E16" s="292" t="e">
        <f>'Situatii finan.-prescurtate'!E28/'Situatii finan.-prescurtate'!E29</f>
        <v>#DIV/0!</v>
      </c>
      <c r="F16" s="292" t="e">
        <f>'Situatii finan.-prescurtate'!F28/'Situatii finan.-prescurtate'!F29</f>
        <v>#DIV/0!</v>
      </c>
      <c r="G16" s="293"/>
      <c r="H16" s="290" t="s">
        <v>282</v>
      </c>
      <c r="I16" s="290"/>
      <c r="J16" s="290"/>
      <c r="K16" s="290"/>
      <c r="L16" s="290"/>
      <c r="M16" s="290"/>
      <c r="N16" s="290"/>
      <c r="O16" s="290"/>
      <c r="P16" s="290"/>
      <c r="Q16" s="290"/>
    </row>
    <row r="17" spans="1:17" ht="21" customHeight="1" x14ac:dyDescent="0.2">
      <c r="A17" s="287" t="s">
        <v>283</v>
      </c>
      <c r="B17" s="281"/>
      <c r="C17" s="281"/>
      <c r="D17" s="299"/>
      <c r="E17" s="299"/>
      <c r="F17" s="299"/>
      <c r="G17" s="300"/>
      <c r="H17" s="283"/>
      <c r="I17" s="283"/>
      <c r="J17" s="283"/>
      <c r="K17" s="283"/>
      <c r="L17" s="283"/>
      <c r="M17" s="283"/>
      <c r="N17" s="283"/>
      <c r="O17" s="283"/>
      <c r="P17" s="283"/>
      <c r="Q17" s="283"/>
    </row>
    <row r="18" spans="1:17" s="294" customFormat="1" ht="38.25" outlineLevel="1" x14ac:dyDescent="0.25">
      <c r="A18" s="289">
        <v>9</v>
      </c>
      <c r="B18" s="290" t="s">
        <v>284</v>
      </c>
      <c r="C18" s="291" t="s">
        <v>285</v>
      </c>
      <c r="D18" s="295" t="e">
        <f>'Situatii finan.-prescurtate'!D18/'Situatii finan.-prescurtate'!D29</f>
        <v>#DIV/0!</v>
      </c>
      <c r="E18" s="295" t="e">
        <f>'Situatii finan.-prescurtate'!E18/'Situatii finan.-prescurtate'!E29</f>
        <v>#DIV/0!</v>
      </c>
      <c r="F18" s="295" t="e">
        <f>'Situatii finan.-prescurtate'!F18/'Situatii finan.-prescurtate'!F29</f>
        <v>#DIV/0!</v>
      </c>
      <c r="G18" s="296" t="s">
        <v>286</v>
      </c>
      <c r="H18" s="290" t="s">
        <v>287</v>
      </c>
      <c r="I18" s="290"/>
      <c r="J18" s="290"/>
      <c r="K18" s="290"/>
      <c r="L18" s="290"/>
      <c r="M18" s="290"/>
      <c r="N18" s="297"/>
      <c r="O18" s="297"/>
      <c r="P18" s="297"/>
      <c r="Q18" s="297"/>
    </row>
    <row r="19" spans="1:17" s="294" customFormat="1" ht="44.25" customHeight="1" outlineLevel="1" x14ac:dyDescent="0.25">
      <c r="A19" s="289">
        <v>10</v>
      </c>
      <c r="B19" s="290" t="s">
        <v>288</v>
      </c>
      <c r="C19" s="291" t="s">
        <v>289</v>
      </c>
      <c r="D19" s="295" t="e">
        <f>'Situatii finan.-prescurtate'!D29/'Situatii finan.-prescurtate'!D18</f>
        <v>#DIV/0!</v>
      </c>
      <c r="E19" s="295" t="e">
        <f>'Situatii finan.-prescurtate'!E29/'Situatii finan.-prescurtate'!E18</f>
        <v>#DIV/0!</v>
      </c>
      <c r="F19" s="295" t="e">
        <f>'Situatii finan.-prescurtate'!F29/'Situatii finan.-prescurtate'!F18</f>
        <v>#DIV/0!</v>
      </c>
      <c r="G19" s="296" t="s">
        <v>278</v>
      </c>
      <c r="H19" s="290" t="s">
        <v>290</v>
      </c>
      <c r="I19" s="290"/>
      <c r="J19" s="290"/>
      <c r="K19" s="290"/>
      <c r="L19" s="290"/>
      <c r="M19" s="290"/>
      <c r="N19" s="297"/>
      <c r="O19" s="297"/>
      <c r="P19" s="297"/>
      <c r="Q19" s="297"/>
    </row>
    <row r="20" spans="1:17" s="294" customFormat="1" ht="51" outlineLevel="1" x14ac:dyDescent="0.25">
      <c r="A20" s="289">
        <v>11</v>
      </c>
      <c r="B20" s="290" t="s">
        <v>291</v>
      </c>
      <c r="C20" s="291" t="s">
        <v>292</v>
      </c>
      <c r="D20" s="295" t="e">
        <f>'Situatii finan.-prescurtate'!D29/'Situatii finan.-prescurtate'!D26</f>
        <v>#DIV/0!</v>
      </c>
      <c r="E20" s="295" t="e">
        <f>'Situatii finan.-prescurtate'!E29/'Situatii finan.-prescurtate'!E26</f>
        <v>#DIV/0!</v>
      </c>
      <c r="F20" s="295" t="e">
        <f>'Situatii finan.-prescurtate'!F29/'Situatii finan.-prescurtate'!F26</f>
        <v>#DIV/0!</v>
      </c>
      <c r="G20" s="296" t="s">
        <v>293</v>
      </c>
      <c r="H20" s="290" t="s">
        <v>294</v>
      </c>
      <c r="I20" s="290"/>
      <c r="J20" s="290"/>
      <c r="K20" s="290"/>
      <c r="L20" s="290"/>
      <c r="M20" s="290"/>
      <c r="N20" s="297"/>
      <c r="O20" s="297"/>
      <c r="P20" s="297"/>
      <c r="Q20" s="297"/>
    </row>
    <row r="21" spans="1:17" s="294" customFormat="1" ht="51" outlineLevel="1" x14ac:dyDescent="0.25">
      <c r="A21" s="289">
        <v>12</v>
      </c>
      <c r="B21" s="290" t="s">
        <v>295</v>
      </c>
      <c r="C21" s="291" t="s">
        <v>296</v>
      </c>
      <c r="D21" s="301"/>
      <c r="E21" s="301"/>
      <c r="F21" s="301"/>
      <c r="G21" s="296" t="s">
        <v>297</v>
      </c>
      <c r="H21" s="290" t="s">
        <v>298</v>
      </c>
      <c r="I21" s="290"/>
      <c r="J21" s="290"/>
      <c r="K21" s="290"/>
      <c r="L21" s="290"/>
      <c r="M21" s="290"/>
      <c r="N21" s="297"/>
      <c r="O21" s="297"/>
      <c r="P21" s="297"/>
      <c r="Q21" s="297"/>
    </row>
    <row r="22" spans="1:17" s="294" customFormat="1" ht="40.5" customHeight="1" outlineLevel="1" x14ac:dyDescent="0.25">
      <c r="A22" s="289">
        <v>13</v>
      </c>
      <c r="B22" s="290" t="s">
        <v>299</v>
      </c>
      <c r="C22" s="291" t="s">
        <v>300</v>
      </c>
      <c r="D22" s="292" t="e">
        <f>'Situatii finan.-prescurtate'!D17/'Situatii finan.-prescurtate'!D28</f>
        <v>#DIV/0!</v>
      </c>
      <c r="E22" s="292" t="e">
        <f>'Situatii finan.-prescurtate'!E17/'Situatii finan.-prescurtate'!E28</f>
        <v>#DIV/0!</v>
      </c>
      <c r="F22" s="292" t="e">
        <f>'Situatii finan.-prescurtate'!F17/'Situatii finan.-prescurtate'!F28</f>
        <v>#DIV/0!</v>
      </c>
      <c r="G22" s="296" t="s">
        <v>301</v>
      </c>
      <c r="H22" s="290" t="s">
        <v>302</v>
      </c>
      <c r="I22" s="290"/>
      <c r="J22" s="290"/>
      <c r="K22" s="290"/>
      <c r="L22" s="290"/>
      <c r="M22" s="290"/>
      <c r="N22" s="297"/>
      <c r="O22" s="297"/>
      <c r="P22" s="297"/>
      <c r="Q22" s="297"/>
    </row>
    <row r="23" spans="1:17" ht="38.25" outlineLevel="1" x14ac:dyDescent="0.2">
      <c r="A23" s="289">
        <v>14</v>
      </c>
      <c r="B23" s="290" t="s">
        <v>303</v>
      </c>
      <c r="C23" s="291" t="s">
        <v>304</v>
      </c>
      <c r="D23" s="292" t="e">
        <f>('Situatii finan.-prescurtate'!D17-'Situatii finan.-prescurtate'!D13)/'Situatii finan.-prescurtate'!D28</f>
        <v>#DIV/0!</v>
      </c>
      <c r="E23" s="292" t="e">
        <f>('Situatii finan.-prescurtate'!E17-'Situatii finan.-prescurtate'!E13)/'Situatii finan.-prescurtate'!E28</f>
        <v>#DIV/0!</v>
      </c>
      <c r="F23" s="292" t="e">
        <f>('Situatii finan.-prescurtate'!F17-'Situatii finan.-prescurtate'!F13)/'Situatii finan.-prescurtate'!F28</f>
        <v>#DIV/0!</v>
      </c>
      <c r="G23" s="293" t="s">
        <v>305</v>
      </c>
      <c r="H23" s="290" t="s">
        <v>306</v>
      </c>
      <c r="I23" s="290"/>
      <c r="J23" s="290"/>
      <c r="K23" s="290"/>
      <c r="L23" s="290"/>
      <c r="M23" s="290"/>
      <c r="N23" s="297"/>
      <c r="O23" s="297"/>
      <c r="P23" s="297"/>
      <c r="Q23" s="297"/>
    </row>
    <row r="24" spans="1:17" ht="38.25" outlineLevel="1" x14ac:dyDescent="0.2">
      <c r="A24" s="289">
        <v>15</v>
      </c>
      <c r="B24" s="290" t="s">
        <v>307</v>
      </c>
      <c r="C24" s="291" t="s">
        <v>308</v>
      </c>
      <c r="D24" s="302" t="e">
        <f>'Situatii finan.-prescurtate'!D16/'Situatii finan.-prescurtate'!D28</f>
        <v>#DIV/0!</v>
      </c>
      <c r="E24" s="302" t="e">
        <f>'Situatii finan.-prescurtate'!E16/'Situatii finan.-prescurtate'!E28</f>
        <v>#DIV/0!</v>
      </c>
      <c r="F24" s="302" t="e">
        <f>'Situatii finan.-prescurtate'!F16/'Situatii finan.-prescurtate'!F28</f>
        <v>#DIV/0!</v>
      </c>
      <c r="G24" s="303" t="s">
        <v>309</v>
      </c>
      <c r="H24" s="304" t="s">
        <v>310</v>
      </c>
      <c r="I24" s="304"/>
      <c r="J24" s="304"/>
      <c r="K24" s="304"/>
      <c r="L24" s="304"/>
      <c r="M24" s="304"/>
      <c r="N24" s="304"/>
      <c r="O24" s="304"/>
      <c r="P24" s="304"/>
      <c r="Q24" s="304"/>
    </row>
    <row r="25" spans="1:17" s="294" customFormat="1" ht="48.75" customHeight="1" outlineLevel="1" x14ac:dyDescent="0.25">
      <c r="A25" s="289">
        <v>16</v>
      </c>
      <c r="B25" s="290" t="s">
        <v>311</v>
      </c>
      <c r="C25" s="291" t="s">
        <v>312</v>
      </c>
      <c r="D25" s="295"/>
      <c r="E25" s="295"/>
      <c r="F25" s="295"/>
      <c r="G25" s="296" t="s">
        <v>313</v>
      </c>
      <c r="H25" s="290" t="s">
        <v>314</v>
      </c>
      <c r="I25" s="290"/>
      <c r="J25" s="290"/>
      <c r="K25" s="290"/>
      <c r="L25" s="290"/>
      <c r="M25" s="290"/>
      <c r="N25" s="290"/>
      <c r="O25" s="290"/>
      <c r="P25" s="290"/>
      <c r="Q25" s="290"/>
    </row>
    <row r="26" spans="1:17" s="294" customFormat="1" ht="75.75" customHeight="1" outlineLevel="1" x14ac:dyDescent="0.25">
      <c r="A26" s="289">
        <v>17</v>
      </c>
      <c r="B26" s="290" t="s">
        <v>315</v>
      </c>
      <c r="C26" s="291" t="s">
        <v>316</v>
      </c>
      <c r="D26" s="305">
        <f>'Situatii finan.-prescurtate'!D17-'Situatii finan.-prescurtate'!D28</f>
        <v>0</v>
      </c>
      <c r="E26" s="305">
        <f>'Situatii finan.-prescurtate'!E17-'Situatii finan.-prescurtate'!E28</f>
        <v>0</v>
      </c>
      <c r="F26" s="305">
        <f>'Situatii finan.-prescurtate'!F17-'Situatii finan.-prescurtate'!F28</f>
        <v>0</v>
      </c>
      <c r="G26" s="306" t="s">
        <v>317</v>
      </c>
      <c r="H26" s="290" t="s">
        <v>318</v>
      </c>
      <c r="I26" s="290"/>
      <c r="J26" s="290"/>
      <c r="K26" s="290"/>
      <c r="L26" s="290"/>
      <c r="M26" s="290"/>
      <c r="N26" s="290"/>
      <c r="O26" s="290"/>
      <c r="P26" s="290"/>
      <c r="Q26" s="290"/>
    </row>
    <row r="27" spans="1:17" s="294" customFormat="1" ht="19.5" customHeight="1" outlineLevel="1" x14ac:dyDescent="0.25">
      <c r="A27" s="289">
        <v>18</v>
      </c>
      <c r="B27" s="290" t="s">
        <v>319</v>
      </c>
      <c r="C27" s="291"/>
      <c r="D27" s="305"/>
      <c r="E27" s="305"/>
      <c r="F27" s="305"/>
      <c r="G27" s="306"/>
      <c r="H27" s="290"/>
      <c r="I27" s="290"/>
      <c r="J27" s="290"/>
      <c r="K27" s="290"/>
      <c r="L27" s="290"/>
      <c r="M27" s="290"/>
      <c r="N27" s="290"/>
      <c r="O27" s="290"/>
      <c r="P27" s="290"/>
      <c r="Q27" s="290"/>
    </row>
    <row r="28" spans="1:17" s="294" customFormat="1" ht="18" customHeight="1" outlineLevel="1" x14ac:dyDescent="0.25">
      <c r="A28" s="289">
        <v>19</v>
      </c>
      <c r="B28" s="290" t="s">
        <v>320</v>
      </c>
      <c r="C28" s="291"/>
      <c r="D28" s="305"/>
      <c r="E28" s="305"/>
      <c r="F28" s="305"/>
      <c r="G28" s="306"/>
      <c r="H28" s="290"/>
      <c r="I28" s="290"/>
      <c r="J28" s="290"/>
      <c r="K28" s="290"/>
      <c r="L28" s="290"/>
      <c r="M28" s="290"/>
      <c r="N28" s="290"/>
      <c r="O28" s="290"/>
      <c r="P28" s="290"/>
      <c r="Q28" s="290"/>
    </row>
    <row r="29" spans="1:17" s="294" customFormat="1" ht="15" customHeight="1" outlineLevel="1" x14ac:dyDescent="0.25">
      <c r="A29" s="289">
        <v>20</v>
      </c>
      <c r="B29" s="290" t="s">
        <v>321</v>
      </c>
      <c r="C29" s="291"/>
      <c r="D29" s="305"/>
      <c r="E29" s="305"/>
      <c r="F29" s="305"/>
      <c r="G29" s="306"/>
      <c r="H29" s="290"/>
      <c r="I29" s="290"/>
      <c r="J29" s="290"/>
      <c r="K29" s="290"/>
      <c r="L29" s="290"/>
      <c r="M29" s="290"/>
      <c r="N29" s="290"/>
      <c r="O29" s="290"/>
      <c r="P29" s="290"/>
      <c r="Q29" s="290"/>
    </row>
    <row r="30" spans="1:17" s="294" customFormat="1" ht="19.5" customHeight="1" outlineLevel="1" x14ac:dyDescent="0.25">
      <c r="A30" s="289">
        <v>21</v>
      </c>
      <c r="B30" s="290" t="s">
        <v>322</v>
      </c>
      <c r="C30" s="291"/>
      <c r="D30" s="305"/>
      <c r="E30" s="305"/>
      <c r="F30" s="305"/>
      <c r="G30" s="306"/>
      <c r="H30" s="290"/>
      <c r="I30" s="290"/>
      <c r="J30" s="290"/>
      <c r="K30" s="290"/>
      <c r="L30" s="290"/>
      <c r="M30" s="290"/>
      <c r="N30" s="290"/>
      <c r="O30" s="290"/>
      <c r="P30" s="290"/>
      <c r="Q30" s="290"/>
    </row>
    <row r="31" spans="1:17" ht="21" customHeight="1" x14ac:dyDescent="0.2">
      <c r="A31" s="287" t="s">
        <v>323</v>
      </c>
      <c r="B31" s="281"/>
      <c r="C31" s="281"/>
      <c r="D31" s="307"/>
      <c r="E31" s="307"/>
      <c r="F31" s="307"/>
      <c r="G31" s="288"/>
      <c r="H31" s="283"/>
      <c r="I31" s="283"/>
      <c r="J31" s="283"/>
      <c r="K31" s="283"/>
      <c r="L31" s="283"/>
      <c r="M31" s="283"/>
      <c r="N31" s="283"/>
      <c r="O31" s="283"/>
      <c r="P31" s="283"/>
      <c r="Q31" s="283"/>
    </row>
    <row r="32" spans="1:17" s="294" customFormat="1" ht="25.5" outlineLevel="1" x14ac:dyDescent="0.25">
      <c r="A32" s="289">
        <v>22</v>
      </c>
      <c r="B32" s="290" t="s">
        <v>324</v>
      </c>
      <c r="C32" s="291" t="s">
        <v>325</v>
      </c>
      <c r="D32" s="308" t="e">
        <f>'Situatii finan.-prescurtate'!D37/'Situatii finan.-prescurtate'!D14</f>
        <v>#DIV/0!</v>
      </c>
      <c r="E32" s="308" t="e">
        <f>'Situatii finan.-prescurtate'!E37/'Situatii finan.-prescurtate'!E14</f>
        <v>#DIV/0!</v>
      </c>
      <c r="F32" s="308" t="e">
        <f>'Situatii finan.-prescurtate'!F37/'Situatii finan.-prescurtate'!F14</f>
        <v>#DIV/0!</v>
      </c>
      <c r="G32" s="309"/>
      <c r="H32" s="297"/>
      <c r="I32" s="297"/>
      <c r="J32" s="297"/>
      <c r="K32" s="297"/>
      <c r="L32" s="297"/>
      <c r="M32" s="297"/>
      <c r="N32" s="297"/>
      <c r="O32" s="297"/>
      <c r="P32" s="297"/>
      <c r="Q32" s="297"/>
    </row>
    <row r="33" spans="1:19" s="294" customFormat="1" ht="37.5" customHeight="1" outlineLevel="1" x14ac:dyDescent="0.25">
      <c r="A33" s="289">
        <v>23</v>
      </c>
      <c r="B33" s="290" t="s">
        <v>326</v>
      </c>
      <c r="C33" s="291" t="s">
        <v>327</v>
      </c>
      <c r="D33" s="295" t="e">
        <f>'Situatii finan.-prescurtate'!D14*365/'Situatii finan.-prescurtate'!D37</f>
        <v>#DIV/0!</v>
      </c>
      <c r="E33" s="295" t="e">
        <f>'Situatii finan.-prescurtate'!E14*365/'Situatii finan.-prescurtate'!E37</f>
        <v>#DIV/0!</v>
      </c>
      <c r="F33" s="310" t="e">
        <f>'Situatii finan.-prescurtate'!F14*365/'Situatii finan.-prescurtate'!F37</f>
        <v>#DIV/0!</v>
      </c>
      <c r="G33" s="296"/>
      <c r="H33" s="290" t="s">
        <v>328</v>
      </c>
      <c r="I33" s="290"/>
      <c r="J33" s="290"/>
      <c r="K33" s="290"/>
      <c r="L33" s="290"/>
      <c r="M33" s="290"/>
      <c r="N33" s="297"/>
      <c r="O33" s="297"/>
      <c r="P33" s="297"/>
      <c r="Q33" s="297"/>
    </row>
    <row r="34" spans="1:19" s="294" customFormat="1" ht="25.5" customHeight="1" outlineLevel="1" x14ac:dyDescent="0.25">
      <c r="A34" s="289">
        <v>24</v>
      </c>
      <c r="B34" s="290" t="s">
        <v>329</v>
      </c>
      <c r="C34" s="291" t="s">
        <v>330</v>
      </c>
      <c r="D34" s="295" t="e">
        <f>'Situatii finan.-prescurtate'!D37/'Situatii finan.-prescurtate'!D28</f>
        <v>#DIV/0!</v>
      </c>
      <c r="E34" s="295" t="e">
        <f>'Situatii finan.-prescurtate'!E37/'Situatii finan.-prescurtate'!E28</f>
        <v>#DIV/0!</v>
      </c>
      <c r="F34" s="295" t="e">
        <f>'Situatii finan.-prescurtate'!F37/'Situatii finan.-prescurtate'!F28</f>
        <v>#DIV/0!</v>
      </c>
      <c r="G34" s="296"/>
      <c r="H34" s="297"/>
      <c r="I34" s="297"/>
      <c r="J34" s="297"/>
      <c r="K34" s="297"/>
      <c r="L34" s="297"/>
      <c r="M34" s="297"/>
      <c r="N34" s="297"/>
      <c r="O34" s="297"/>
      <c r="P34" s="297"/>
      <c r="Q34" s="297"/>
    </row>
    <row r="35" spans="1:19" s="294" customFormat="1" ht="51" customHeight="1" outlineLevel="1" x14ac:dyDescent="0.25">
      <c r="A35" s="289">
        <v>25</v>
      </c>
      <c r="B35" s="290" t="s">
        <v>331</v>
      </c>
      <c r="C35" s="291" t="s">
        <v>332</v>
      </c>
      <c r="D35" s="311" t="e">
        <f>365/D34</f>
        <v>#DIV/0!</v>
      </c>
      <c r="E35" s="311" t="e">
        <f t="shared" ref="E35:F35" si="0">365/E34</f>
        <v>#DIV/0!</v>
      </c>
      <c r="F35" s="312" t="e">
        <f t="shared" si="0"/>
        <v>#DIV/0!</v>
      </c>
      <c r="G35" s="313"/>
      <c r="H35" s="290" t="s">
        <v>333</v>
      </c>
      <c r="I35" s="290"/>
      <c r="J35" s="290"/>
      <c r="K35" s="290"/>
      <c r="L35" s="290"/>
      <c r="M35" s="290"/>
      <c r="N35" s="290"/>
      <c r="O35" s="290"/>
      <c r="P35" s="290"/>
      <c r="Q35" s="290"/>
    </row>
    <row r="36" spans="1:19" ht="21" customHeight="1" x14ac:dyDescent="0.2">
      <c r="A36" s="287" t="s">
        <v>334</v>
      </c>
      <c r="B36" s="281"/>
      <c r="C36" s="281"/>
      <c r="D36" s="307"/>
      <c r="E36" s="307"/>
      <c r="F36" s="307"/>
      <c r="G36" s="288"/>
      <c r="H36" s="283"/>
      <c r="I36" s="283"/>
      <c r="J36" s="283"/>
      <c r="K36" s="283"/>
      <c r="L36" s="283"/>
      <c r="M36" s="283"/>
      <c r="N36" s="283"/>
      <c r="O36" s="283"/>
      <c r="P36" s="283"/>
      <c r="Q36" s="283"/>
    </row>
    <row r="37" spans="1:19" s="294" customFormat="1" ht="48" customHeight="1" outlineLevel="1" x14ac:dyDescent="0.25">
      <c r="A37" s="289">
        <v>26</v>
      </c>
      <c r="B37" s="290" t="s">
        <v>335</v>
      </c>
      <c r="C37" s="291" t="s">
        <v>336</v>
      </c>
      <c r="D37" s="314">
        <f>'Situatii finan.-prescurtate'!D50+'Situatii finan.-prescurtate'!D49+'Situatii finan.-prescurtate'!D69</f>
        <v>0</v>
      </c>
      <c r="E37" s="314">
        <f>'Situatii finan.-prescurtate'!E50+'Situatii finan.-prescurtate'!E49+'Situatii finan.-prescurtate'!E69</f>
        <v>0</v>
      </c>
      <c r="F37" s="314">
        <f>'Situatii finan.-prescurtate'!F50+'Situatii finan.-prescurtate'!F49+'Situatii finan.-prescurtate'!F69</f>
        <v>0</v>
      </c>
      <c r="G37" s="315"/>
      <c r="H37" s="290"/>
      <c r="I37" s="290"/>
      <c r="J37" s="290"/>
      <c r="K37" s="290"/>
      <c r="L37" s="290"/>
      <c r="M37" s="290"/>
      <c r="N37" s="297"/>
      <c r="O37" s="297"/>
      <c r="P37" s="297"/>
      <c r="Q37" s="297"/>
    </row>
    <row r="38" spans="1:19" s="294" customFormat="1" ht="51" outlineLevel="1" x14ac:dyDescent="0.25">
      <c r="A38" s="289">
        <v>27</v>
      </c>
      <c r="B38" s="290" t="s">
        <v>337</v>
      </c>
      <c r="C38" s="291" t="s">
        <v>338</v>
      </c>
      <c r="D38" s="316" t="e">
        <f>('Situatii finan.-prescurtate'!D39/'Situatii finan.-prescurtate'!D37)*100</f>
        <v>#DIV/0!</v>
      </c>
      <c r="E38" s="316" t="e">
        <f>('Situatii finan.-prescurtate'!E39/'Situatii finan.-prescurtate'!E37)*100</f>
        <v>#DIV/0!</v>
      </c>
      <c r="F38" s="316" t="e">
        <f>('Situatii finan.-prescurtate'!F39/'Situatii finan.-prescurtate'!F37)*100</f>
        <v>#DIV/0!</v>
      </c>
      <c r="G38" s="317" t="s">
        <v>339</v>
      </c>
      <c r="H38" s="290" t="s">
        <v>340</v>
      </c>
      <c r="I38" s="290"/>
      <c r="J38" s="290"/>
      <c r="K38" s="290"/>
      <c r="L38" s="290"/>
      <c r="M38" s="290"/>
      <c r="N38" s="297"/>
      <c r="O38" s="297"/>
      <c r="P38" s="297"/>
      <c r="Q38" s="297"/>
    </row>
    <row r="39" spans="1:19" s="294" customFormat="1" ht="30" customHeight="1" outlineLevel="1" x14ac:dyDescent="0.25">
      <c r="A39" s="289">
        <v>28</v>
      </c>
      <c r="B39" s="290" t="s">
        <v>341</v>
      </c>
      <c r="C39" s="291" t="s">
        <v>342</v>
      </c>
      <c r="D39" s="316" t="e">
        <f>('Situatii finan.-prescurtate'!D50/('Situatii finan.-prescurtate'!D38+'Situatii finan.-prescurtate'!D41+'Situatii finan.-prescurtate'!D42+'Situatii finan.-prescurtate'!D43))*100</f>
        <v>#DIV/0!</v>
      </c>
      <c r="E39" s="316" t="e">
        <f>('Situatii finan.-prescurtate'!E50/('Situatii finan.-prescurtate'!E38+'Situatii finan.-prescurtate'!E41+'Situatii finan.-prescurtate'!E42+'Situatii finan.-prescurtate'!E43))*100</f>
        <v>#DIV/0!</v>
      </c>
      <c r="F39" s="316" t="e">
        <f>('Situatii finan.-prescurtate'!F50/('Situatii finan.-prescurtate'!F38+'Situatii finan.-prescurtate'!F41+'Situatii finan.-prescurtate'!F42+'Situatii finan.-prescurtate'!F43))*100</f>
        <v>#DIV/0!</v>
      </c>
      <c r="G39" s="317"/>
      <c r="H39" s="297" t="s">
        <v>343</v>
      </c>
      <c r="I39" s="297"/>
      <c r="J39" s="297"/>
      <c r="K39" s="297"/>
      <c r="L39" s="297"/>
      <c r="M39" s="297"/>
      <c r="N39" s="297"/>
      <c r="O39" s="297"/>
      <c r="P39" s="297"/>
      <c r="Q39" s="297"/>
    </row>
    <row r="40" spans="1:19" s="294" customFormat="1" ht="51" outlineLevel="1" x14ac:dyDescent="0.25">
      <c r="A40" s="289">
        <v>29</v>
      </c>
      <c r="B40" s="290" t="s">
        <v>344</v>
      </c>
      <c r="C40" s="291" t="s">
        <v>345</v>
      </c>
      <c r="D40" s="316" t="e">
        <f>('Situatii finan.-prescurtate'!D50/'Situatii finan.-prescurtate'!D18)*100</f>
        <v>#DIV/0!</v>
      </c>
      <c r="E40" s="316" t="e">
        <f>('Situatii finan.-prescurtate'!E50/'Situatii finan.-prescurtate'!E18)*100</f>
        <v>#DIV/0!</v>
      </c>
      <c r="F40" s="316" t="e">
        <f>('Situatii finan.-prescurtate'!F50/'Situatii finan.-prescurtate'!F18)*100</f>
        <v>#DIV/0!</v>
      </c>
      <c r="G40" s="317"/>
      <c r="H40" s="290" t="s">
        <v>346</v>
      </c>
      <c r="I40" s="290"/>
      <c r="J40" s="290"/>
      <c r="K40" s="290"/>
      <c r="L40" s="290"/>
      <c r="M40" s="290"/>
      <c r="N40" s="297"/>
      <c r="O40" s="297"/>
      <c r="P40" s="297"/>
      <c r="Q40" s="297"/>
    </row>
    <row r="41" spans="1:19" s="294" customFormat="1" ht="38.25" outlineLevel="1" x14ac:dyDescent="0.25">
      <c r="A41" s="289">
        <v>30</v>
      </c>
      <c r="B41" s="290" t="s">
        <v>347</v>
      </c>
      <c r="C41" s="291" t="s">
        <v>348</v>
      </c>
      <c r="D41" s="318" t="str">
        <f>IF('Situatii finan.-prescurtate'!D26&lt;=0,"capital propriu &lt; 0 sau = 0",('Situatii finan.-prescurtate'!D50/'Situatii finan.-prescurtate'!D26)*100)</f>
        <v>capital propriu &lt; 0 sau = 0</v>
      </c>
      <c r="E41" s="318" t="str">
        <f>IF('Situatii finan.-prescurtate'!E26&lt;=0,"capital propriu &lt; 0 sau = 0",('Situatii finan.-prescurtate'!E50/'Situatii finan.-prescurtate'!E26)*100)</f>
        <v>capital propriu &lt; 0 sau = 0</v>
      </c>
      <c r="F41" s="318" t="str">
        <f>IF('Situatii finan.-prescurtate'!F26&lt;=0,"capital propriu &lt; 0 sau = 0",('Situatii finan.-prescurtate'!F50/'Situatii finan.-prescurtate'!F26)*100)</f>
        <v>capital propriu &lt; 0 sau = 0</v>
      </c>
      <c r="G41" s="317"/>
      <c r="H41" s="290" t="s">
        <v>349</v>
      </c>
      <c r="I41" s="290"/>
      <c r="J41" s="290"/>
      <c r="K41" s="290"/>
      <c r="L41" s="290"/>
      <c r="M41" s="290"/>
      <c r="N41" s="297"/>
      <c r="O41" s="297"/>
      <c r="P41" s="297"/>
      <c r="Q41" s="297"/>
    </row>
    <row r="42" spans="1:19" ht="21" customHeight="1" x14ac:dyDescent="0.2">
      <c r="A42" s="287" t="s">
        <v>16</v>
      </c>
      <c r="B42" s="281"/>
      <c r="C42" s="281"/>
      <c r="D42" s="307"/>
      <c r="E42" s="307"/>
      <c r="F42" s="307"/>
      <c r="G42" s="288"/>
      <c r="H42" s="283"/>
      <c r="I42" s="283"/>
      <c r="J42" s="283"/>
      <c r="K42" s="283"/>
      <c r="L42" s="283"/>
      <c r="M42" s="283"/>
      <c r="N42" s="283"/>
      <c r="O42" s="283"/>
      <c r="P42" s="283"/>
      <c r="Q42" s="283"/>
    </row>
    <row r="43" spans="1:19" ht="25.5" customHeight="1" outlineLevel="1" x14ac:dyDescent="0.2">
      <c r="A43" s="289">
        <v>31</v>
      </c>
      <c r="B43" s="290" t="s">
        <v>220</v>
      </c>
      <c r="C43" s="319"/>
      <c r="D43" s="320">
        <f>'Situatii finan.-prescurtate'!D56</f>
        <v>0</v>
      </c>
      <c r="E43" s="320">
        <f>'Situatii finan.-prescurtate'!E56</f>
        <v>0</v>
      </c>
      <c r="F43" s="320">
        <f>'Situatii finan.-prescurtate'!F56</f>
        <v>0</v>
      </c>
      <c r="G43" s="321"/>
      <c r="H43" s="290"/>
      <c r="I43" s="290"/>
      <c r="J43" s="290"/>
      <c r="K43" s="290"/>
      <c r="L43" s="290"/>
      <c r="M43" s="290"/>
      <c r="N43" s="290"/>
      <c r="O43" s="290"/>
      <c r="P43" s="290"/>
      <c r="Q43" s="290"/>
    </row>
    <row r="44" spans="1:19" ht="15.75" customHeight="1" outlineLevel="1" x14ac:dyDescent="0.2">
      <c r="A44" s="289"/>
      <c r="B44" s="322" t="s">
        <v>13</v>
      </c>
      <c r="C44" s="319"/>
      <c r="D44" s="320">
        <f>'Situatii finan.-prescurtate'!D57</f>
        <v>0</v>
      </c>
      <c r="E44" s="320">
        <f>'Situatii finan.-prescurtate'!E57</f>
        <v>0</v>
      </c>
      <c r="F44" s="320">
        <f>'Situatii finan.-prescurtate'!F57</f>
        <v>0</v>
      </c>
      <c r="G44" s="321"/>
      <c r="H44" s="290"/>
      <c r="I44" s="290"/>
      <c r="J44" s="290"/>
      <c r="K44" s="290"/>
      <c r="L44" s="290"/>
      <c r="M44" s="290"/>
      <c r="N44" s="290"/>
      <c r="O44" s="290"/>
      <c r="P44" s="290"/>
      <c r="Q44" s="290"/>
    </row>
    <row r="45" spans="1:19" ht="14.25" customHeight="1" outlineLevel="1" x14ac:dyDescent="0.2">
      <c r="A45" s="289"/>
      <c r="B45" s="322" t="s">
        <v>14</v>
      </c>
      <c r="C45" s="319"/>
      <c r="D45" s="320">
        <f>'Situatii finan.-prescurtate'!D58</f>
        <v>0</v>
      </c>
      <c r="E45" s="320">
        <f>'Situatii finan.-prescurtate'!E58</f>
        <v>0</v>
      </c>
      <c r="F45" s="320">
        <f>'Situatii finan.-prescurtate'!F58</f>
        <v>0</v>
      </c>
      <c r="G45" s="321"/>
      <c r="H45" s="290"/>
      <c r="I45" s="290"/>
      <c r="J45" s="290"/>
      <c r="K45" s="290"/>
      <c r="L45" s="290"/>
      <c r="M45" s="290"/>
      <c r="N45" s="290"/>
      <c r="O45" s="290"/>
      <c r="P45" s="290"/>
      <c r="Q45" s="290"/>
    </row>
    <row r="46" spans="1:19" ht="30.75" customHeight="1" outlineLevel="1" x14ac:dyDescent="0.2">
      <c r="A46" s="289">
        <v>32</v>
      </c>
      <c r="B46" s="290" t="s">
        <v>221</v>
      </c>
      <c r="C46" s="319"/>
      <c r="D46" s="320">
        <f>'Situatii finan.-prescurtate'!D59</f>
        <v>0</v>
      </c>
      <c r="E46" s="320">
        <f>'Situatii finan.-prescurtate'!E59</f>
        <v>0</v>
      </c>
      <c r="F46" s="320">
        <f>'Situatii finan.-prescurtate'!F59</f>
        <v>0</v>
      </c>
      <c r="G46" s="321"/>
      <c r="H46" s="290"/>
      <c r="I46" s="290"/>
      <c r="J46" s="290"/>
      <c r="K46" s="290"/>
      <c r="L46" s="290"/>
      <c r="M46" s="290"/>
      <c r="N46" s="290"/>
      <c r="O46" s="290"/>
      <c r="P46" s="290"/>
      <c r="Q46" s="290"/>
    </row>
    <row r="47" spans="1:19" ht="17.25" customHeight="1" outlineLevel="1" x14ac:dyDescent="0.2">
      <c r="A47" s="289">
        <v>33</v>
      </c>
      <c r="B47" s="290" t="s">
        <v>223</v>
      </c>
      <c r="C47" s="319"/>
      <c r="D47" s="320">
        <f>'Situatii finan.-prescurtate'!D60</f>
        <v>0</v>
      </c>
      <c r="E47" s="320">
        <f>'Situatii finan.-prescurtate'!E60</f>
        <v>0</v>
      </c>
      <c r="F47" s="320">
        <f>'Situatii finan.-prescurtate'!F60</f>
        <v>0</v>
      </c>
      <c r="G47" s="321"/>
      <c r="H47" s="290"/>
      <c r="I47" s="290"/>
      <c r="J47" s="290"/>
      <c r="K47" s="290"/>
      <c r="L47" s="290"/>
      <c r="M47" s="290"/>
      <c r="N47" s="290"/>
      <c r="O47" s="290"/>
      <c r="P47" s="290"/>
      <c r="Q47" s="290"/>
    </row>
    <row r="48" spans="1:19" ht="17.25" customHeight="1" outlineLevel="1" x14ac:dyDescent="0.2">
      <c r="A48" s="289">
        <v>34</v>
      </c>
      <c r="B48" s="290" t="s">
        <v>350</v>
      </c>
      <c r="C48" s="319"/>
      <c r="D48" s="320">
        <f>'Situatii finan.-prescurtate'!D61</f>
        <v>0</v>
      </c>
      <c r="E48" s="320">
        <f>'Situatii finan.-prescurtate'!E61</f>
        <v>0</v>
      </c>
      <c r="F48" s="320">
        <f>'Situatii finan.-prescurtate'!F61</f>
        <v>0</v>
      </c>
      <c r="G48" s="321"/>
      <c r="H48" s="290"/>
      <c r="I48" s="290"/>
      <c r="J48" s="290"/>
      <c r="K48" s="290"/>
      <c r="L48" s="290"/>
      <c r="M48" s="290"/>
      <c r="N48" s="290"/>
      <c r="O48" s="290"/>
      <c r="P48" s="290"/>
      <c r="Q48" s="290"/>
      <c r="R48" s="279">
        <f>IF(D46=0,0,D47/D46-D48)</f>
        <v>0</v>
      </c>
      <c r="S48" s="279">
        <f>IF(E46=0,0,E47/E46-E48)</f>
        <v>0</v>
      </c>
    </row>
    <row r="49" spans="1:18" ht="25.5" customHeight="1" outlineLevel="1" x14ac:dyDescent="0.2">
      <c r="A49" s="289">
        <v>35</v>
      </c>
      <c r="B49" s="290" t="s">
        <v>351</v>
      </c>
      <c r="C49" s="291" t="s">
        <v>352</v>
      </c>
      <c r="D49" s="320">
        <f>IF(D46=0,0,'Situatii finan.-prescurtate'!D37/D46)</f>
        <v>0</v>
      </c>
      <c r="E49" s="320">
        <f>IF(E46=0,0,'Situatii finan.-prescurtate'!E37/E46)</f>
        <v>0</v>
      </c>
      <c r="F49" s="320">
        <f>IF(F46=0,0,'Situatii finan.-prescurtate'!F37/'[2]Indicatori-prescurtate '!F44)</f>
        <v>0</v>
      </c>
      <c r="G49" s="321"/>
      <c r="H49" s="290"/>
      <c r="I49" s="290"/>
      <c r="J49" s="290"/>
      <c r="K49" s="290"/>
      <c r="L49" s="290"/>
      <c r="M49" s="290"/>
      <c r="N49" s="290"/>
      <c r="O49" s="290"/>
      <c r="P49" s="290"/>
      <c r="Q49" s="290"/>
    </row>
    <row r="50" spans="1:18" ht="36" outlineLevel="1" x14ac:dyDescent="0.2">
      <c r="A50" s="323">
        <v>36</v>
      </c>
      <c r="B50" s="324" t="s">
        <v>353</v>
      </c>
      <c r="C50" s="325" t="s">
        <v>354</v>
      </c>
      <c r="D50" s="320">
        <f>IF(D46=0,0,'Situatii finan.-prescurtate'!D76/D46)</f>
        <v>0</v>
      </c>
      <c r="E50" s="320">
        <f>IF(E46=0,0,'Situatii finan.-prescurtate'!E76/E46)</f>
        <v>0</v>
      </c>
      <c r="F50" s="320">
        <f>IF(F46=0,0,'Situatii finan.-prescurtate'!F76/'Indicatori-prescurtate'!F46)</f>
        <v>0</v>
      </c>
      <c r="G50" s="326"/>
      <c r="H50" s="324"/>
      <c r="I50" s="324"/>
      <c r="J50" s="324"/>
      <c r="K50" s="324"/>
      <c r="L50" s="324"/>
      <c r="M50" s="324"/>
      <c r="N50" s="297"/>
      <c r="O50" s="327"/>
      <c r="P50" s="327"/>
      <c r="Q50" s="327"/>
    </row>
    <row r="51" spans="1:18" ht="22.5" customHeight="1" x14ac:dyDescent="0.2">
      <c r="A51" s="328" t="s">
        <v>233</v>
      </c>
      <c r="B51" s="329"/>
      <c r="C51" s="329"/>
      <c r="D51" s="330"/>
      <c r="E51" s="330"/>
      <c r="F51" s="330"/>
      <c r="G51" s="331"/>
      <c r="H51" s="332"/>
      <c r="I51" s="332"/>
      <c r="J51" s="332"/>
      <c r="K51" s="332"/>
      <c r="L51" s="332"/>
      <c r="M51" s="332"/>
      <c r="N51" s="332"/>
      <c r="O51" s="332"/>
      <c r="P51" s="332"/>
      <c r="Q51" s="332"/>
    </row>
    <row r="52" spans="1:18" ht="24.75" customHeight="1" outlineLevel="1" x14ac:dyDescent="0.2">
      <c r="A52" s="323"/>
      <c r="B52" s="324" t="s">
        <v>234</v>
      </c>
      <c r="C52" s="325"/>
      <c r="D52" s="333">
        <f>'Situatii finan.-prescurtate'!D76</f>
        <v>0</v>
      </c>
      <c r="E52" s="333">
        <f>'Situatii finan.-prescurtate'!E76</f>
        <v>0</v>
      </c>
      <c r="F52" s="333">
        <f>'Situatii finan.-prescurtate'!F76</f>
        <v>0</v>
      </c>
      <c r="G52" s="326"/>
      <c r="H52" s="324"/>
      <c r="I52" s="324"/>
      <c r="J52" s="324"/>
      <c r="K52" s="324"/>
      <c r="L52" s="324"/>
      <c r="M52" s="324"/>
      <c r="N52" s="324"/>
      <c r="O52" s="324"/>
      <c r="P52" s="324"/>
      <c r="Q52" s="324"/>
    </row>
    <row r="53" spans="1:18" ht="17.25" customHeight="1" x14ac:dyDescent="0.2">
      <c r="A53" s="328"/>
      <c r="B53" s="329"/>
      <c r="C53" s="329"/>
      <c r="D53" s="330"/>
      <c r="E53" s="330"/>
      <c r="F53" s="330"/>
      <c r="G53" s="331"/>
      <c r="H53" s="332"/>
      <c r="I53" s="332"/>
      <c r="J53" s="332"/>
      <c r="K53" s="332"/>
      <c r="L53" s="332"/>
      <c r="M53" s="332"/>
      <c r="N53" s="332"/>
      <c r="O53" s="332"/>
      <c r="P53" s="332"/>
      <c r="Q53" s="332"/>
    </row>
    <row r="54" spans="1:18" ht="27" customHeight="1" outlineLevel="1" x14ac:dyDescent="0.2">
      <c r="A54" s="334"/>
      <c r="B54" s="335" t="s">
        <v>355</v>
      </c>
      <c r="C54" s="336"/>
      <c r="D54" s="337" t="str">
        <f>LEFT(C4, 3)</f>
        <v/>
      </c>
      <c r="E54" s="337" t="str">
        <f>LEFT(D4, 3)</f>
        <v/>
      </c>
      <c r="F54" s="337" t="str">
        <f>LEFT(E4, 3)</f>
        <v/>
      </c>
      <c r="G54" s="338"/>
      <c r="H54" s="335"/>
      <c r="I54" s="339"/>
      <c r="J54" s="339"/>
      <c r="K54" s="339"/>
      <c r="L54" s="339"/>
      <c r="M54" s="339"/>
      <c r="N54" s="339"/>
      <c r="O54" s="339"/>
      <c r="P54" s="339"/>
      <c r="Q54" s="339"/>
    </row>
    <row r="55" spans="1:18" ht="28.5" customHeight="1" outlineLevel="1" x14ac:dyDescent="0.2">
      <c r="A55" s="323"/>
      <c r="B55" s="324" t="s">
        <v>356</v>
      </c>
      <c r="C55" s="340"/>
      <c r="D55" s="333" t="e">
        <f>VLOOKUP($D$54,[3]Sheet2!$A$8:$F$108,5,0)</f>
        <v>#N/A</v>
      </c>
      <c r="E55" s="333" t="e">
        <f>VLOOKUP($D$54,[3]Sheet2!$A$8:$F$108,6,0)</f>
        <v>#N/A</v>
      </c>
      <c r="F55" s="341"/>
      <c r="G55" s="342"/>
      <c r="H55" s="324"/>
      <c r="I55" s="339"/>
      <c r="J55" s="339"/>
      <c r="K55" s="339"/>
      <c r="L55" s="339"/>
      <c r="M55" s="339"/>
      <c r="N55" s="339"/>
      <c r="O55" s="339"/>
      <c r="P55" s="339"/>
      <c r="Q55" s="339"/>
    </row>
    <row r="58" spans="1:18" ht="38.25" x14ac:dyDescent="0.2">
      <c r="B58" s="283" t="s">
        <v>0</v>
      </c>
      <c r="C58" s="283"/>
      <c r="D58" s="343">
        <f>'Situatii finan.-prescurtate'!D5</f>
        <v>2024</v>
      </c>
      <c r="E58" s="343">
        <f>'Situatii finan.-prescurtate'!E5</f>
        <v>2025</v>
      </c>
      <c r="F58" s="343" t="str">
        <f>'Situatii finan.-prescurtate'!F5</f>
        <v>2026
primele XX luni</v>
      </c>
      <c r="G58" s="283" t="s">
        <v>357</v>
      </c>
      <c r="I58" s="283" t="s">
        <v>247</v>
      </c>
      <c r="J58" s="283" t="s">
        <v>248</v>
      </c>
      <c r="K58" s="283" t="s">
        <v>249</v>
      </c>
      <c r="L58" s="283" t="s">
        <v>250</v>
      </c>
      <c r="M58" s="283" t="s">
        <v>251</v>
      </c>
      <c r="N58" s="283" t="s">
        <v>252</v>
      </c>
      <c r="O58" s="283" t="s">
        <v>253</v>
      </c>
      <c r="P58" s="283" t="s">
        <v>254</v>
      </c>
      <c r="Q58" s="283" t="s">
        <v>255</v>
      </c>
      <c r="R58" s="279" t="s">
        <v>358</v>
      </c>
    </row>
    <row r="59" spans="1:18" ht="25.5" x14ac:dyDescent="0.25">
      <c r="A59" s="344"/>
      <c r="B59" s="345" t="s">
        <v>359</v>
      </c>
      <c r="C59" s="344"/>
      <c r="D59" s="346">
        <f>'Situatii finan.-prescurtate'!D37</f>
        <v>0</v>
      </c>
      <c r="E59" s="346">
        <f>'Situatii finan.-prescurtate'!E37</f>
        <v>0</v>
      </c>
      <c r="F59" s="347">
        <f>'Situatii finan.-prescurtate'!F37</f>
        <v>0</v>
      </c>
      <c r="G59" s="348" t="e" cm="1">
        <f t="array" ref="G59">_xlfn.IFS(M59=$O$58,8,M59=$P$58,4,M59=$Q$58,1)</f>
        <v>#DIV/0!</v>
      </c>
      <c r="H59" s="357"/>
      <c r="I59" s="344"/>
      <c r="J59" s="290" t="s">
        <v>360</v>
      </c>
      <c r="K59" s="290" t="s">
        <v>361</v>
      </c>
      <c r="L59" s="290" t="s">
        <v>362</v>
      </c>
      <c r="M59" s="290" t="e" cm="1">
        <f t="array" ref="M59">_xlfn.IFS((E59 - D59)/D59 &gt;= 0.05, "bună", ABS((E59 - D59)/D59) &lt;= 0.05, "medie", (E59 - D59)/D59 &lt; -0.05, "slabă")</f>
        <v>#DIV/0!</v>
      </c>
      <c r="N59" s="297"/>
      <c r="O59" s="297"/>
      <c r="P59" s="297"/>
      <c r="Q59" s="297"/>
      <c r="R59" s="279">
        <v>8</v>
      </c>
    </row>
    <row r="60" spans="1:18" ht="25.5" x14ac:dyDescent="0.25">
      <c r="A60" s="344"/>
      <c r="B60" s="345" t="s">
        <v>363</v>
      </c>
      <c r="C60" s="344"/>
      <c r="D60" s="347">
        <f>'Situatii finan.-prescurtate'!D40</f>
        <v>0</v>
      </c>
      <c r="E60" s="347">
        <f>'Situatii finan.-prescurtate'!E40</f>
        <v>0</v>
      </c>
      <c r="F60" s="347">
        <f>'Situatii finan.-prescurtate'!F40</f>
        <v>0</v>
      </c>
      <c r="G60" s="349"/>
      <c r="H60" s="357"/>
      <c r="I60" s="344"/>
      <c r="J60" s="290" t="s">
        <v>360</v>
      </c>
      <c r="K60" s="290" t="s">
        <v>361</v>
      </c>
      <c r="L60" s="290" t="s">
        <v>362</v>
      </c>
      <c r="M60" s="290" t="e" cm="1">
        <f t="array" ref="M60">_xlfn.IFS((E60 - D60)/D60 &gt;= 0.05, "bună", ABS((E60 - D60)/D60) &lt;= 0.05, "medie", (E60 - D60)/D60 &lt; -0.05, "slabă")</f>
        <v>#DIV/0!</v>
      </c>
      <c r="N60" s="344"/>
      <c r="O60" s="344"/>
      <c r="P60" s="344"/>
      <c r="Q60" s="344"/>
    </row>
    <row r="61" spans="1:18" ht="30" x14ac:dyDescent="0.25">
      <c r="A61" s="344"/>
      <c r="B61" s="345" t="s">
        <v>364</v>
      </c>
      <c r="C61" s="344"/>
      <c r="D61" s="346">
        <f>'Situatii finan.-prescurtate'!D44</f>
        <v>0</v>
      </c>
      <c r="E61" s="346">
        <f>'Situatii finan.-prescurtate'!E44</f>
        <v>0</v>
      </c>
      <c r="F61" s="347">
        <f>'Situatii finan.-prescurtate'!F44</f>
        <v>0</v>
      </c>
      <c r="G61" s="349"/>
      <c r="H61" s="357"/>
      <c r="I61" s="344"/>
      <c r="J61" s="290" t="s">
        <v>365</v>
      </c>
      <c r="K61" s="290" t="s">
        <v>366</v>
      </c>
      <c r="L61" s="290" t="s">
        <v>367</v>
      </c>
      <c r="M61" s="290" t="str" cm="1">
        <f t="array" ref="M61">_xlfn.IFS(E61&lt;0, "slabă", E61&gt;D61, "bună", TRUE, "medie")</f>
        <v>medie</v>
      </c>
      <c r="N61" s="344"/>
      <c r="O61" s="344"/>
      <c r="P61" s="344"/>
      <c r="Q61" s="344"/>
    </row>
    <row r="62" spans="1:18" ht="25.5" x14ac:dyDescent="0.25">
      <c r="A62" s="344"/>
      <c r="B62" s="345" t="s">
        <v>368</v>
      </c>
      <c r="C62" s="344"/>
      <c r="D62" s="346">
        <f>'Situatii finan.-prescurtate'!D47</f>
        <v>0</v>
      </c>
      <c r="E62" s="346">
        <f>'Situatii finan.-prescurtate'!E47</f>
        <v>0</v>
      </c>
      <c r="F62" s="347">
        <f>'Situatii finan.-prescurtate'!F47</f>
        <v>0</v>
      </c>
      <c r="G62" s="349"/>
      <c r="H62" s="357"/>
      <c r="I62" s="344"/>
      <c r="J62" s="290" t="s">
        <v>365</v>
      </c>
      <c r="K62" s="290" t="s">
        <v>366</v>
      </c>
      <c r="L62" s="290" t="s">
        <v>367</v>
      </c>
      <c r="M62" s="290" t="str" cm="1">
        <f t="array" ref="M62">_xlfn.IFS(E62&lt;0, "slabă", E62&gt;D62, "bună", TRUE, "medie")</f>
        <v>medie</v>
      </c>
      <c r="N62" s="344"/>
      <c r="O62" s="344"/>
      <c r="P62" s="344"/>
      <c r="Q62" s="344"/>
    </row>
    <row r="63" spans="1:18" ht="25.5" x14ac:dyDescent="0.25">
      <c r="A63" s="344"/>
      <c r="B63" s="345" t="s">
        <v>107</v>
      </c>
      <c r="C63" s="344"/>
      <c r="D63" s="347">
        <f>'Situatii finan.-prescurtate'!D49</f>
        <v>0</v>
      </c>
      <c r="E63" s="347">
        <f>'Situatii finan.-prescurtate'!E49</f>
        <v>0</v>
      </c>
      <c r="F63" s="347">
        <f>'Situatii finan.-prescurtate'!F49</f>
        <v>0</v>
      </c>
      <c r="G63" s="349"/>
      <c r="H63" s="357"/>
      <c r="I63" s="344"/>
      <c r="J63" s="290" t="s">
        <v>365</v>
      </c>
      <c r="K63" s="290" t="s">
        <v>366</v>
      </c>
      <c r="L63" s="290" t="s">
        <v>367</v>
      </c>
      <c r="M63" s="290" t="str" cm="1">
        <f t="array" ref="M63">_xlfn.IFS(E63&lt;0, "slabă", E63&gt;D63, "bună", TRUE, "medie")</f>
        <v>medie</v>
      </c>
      <c r="N63" s="344"/>
      <c r="O63" s="344"/>
      <c r="P63" s="344"/>
      <c r="Q63" s="344"/>
    </row>
    <row r="64" spans="1:18" ht="25.5" x14ac:dyDescent="0.25">
      <c r="A64" s="344"/>
      <c r="B64" s="345" t="s">
        <v>369</v>
      </c>
      <c r="C64" s="344"/>
      <c r="D64" s="346">
        <f>'Situatii finan.-prescurtate'!D50</f>
        <v>0</v>
      </c>
      <c r="E64" s="346">
        <f>'Situatii finan.-prescurtate'!E50</f>
        <v>0</v>
      </c>
      <c r="F64" s="347">
        <f>'Situatii finan.-prescurtate'!F50</f>
        <v>0</v>
      </c>
      <c r="G64" s="348" cm="1">
        <f t="array" ref="G64">_xlfn.IFS(M64=$O$58,8,M64=$P$58,4,M64=$Q$58,1)</f>
        <v>4</v>
      </c>
      <c r="H64" s="357"/>
      <c r="I64" s="344"/>
      <c r="J64" s="290" t="s">
        <v>365</v>
      </c>
      <c r="K64" s="290" t="s">
        <v>366</v>
      </c>
      <c r="L64" s="290" t="s">
        <v>367</v>
      </c>
      <c r="M64" s="290" t="str" cm="1">
        <f t="array" ref="M64">_xlfn.IFS(E64&lt;0, "slabă", E64&gt;D64, "bună", TRUE, "medie")</f>
        <v>medie</v>
      </c>
      <c r="N64" s="297"/>
      <c r="O64" s="297"/>
      <c r="P64" s="297"/>
      <c r="Q64" s="297"/>
      <c r="R64" s="279">
        <v>8</v>
      </c>
    </row>
    <row r="65" spans="1:18" ht="25.5" x14ac:dyDescent="0.25">
      <c r="A65" s="344"/>
      <c r="B65" s="345" t="s">
        <v>370</v>
      </c>
      <c r="C65" s="344"/>
      <c r="D65" s="346">
        <f>'Situatii finan.-prescurtate'!D18</f>
        <v>0</v>
      </c>
      <c r="E65" s="346">
        <f>'Situatii finan.-prescurtate'!E18</f>
        <v>0</v>
      </c>
      <c r="F65" s="346">
        <f>'Situatii finan.-prescurtate'!F18</f>
        <v>0</v>
      </c>
      <c r="G65" s="349"/>
      <c r="H65" s="357"/>
      <c r="I65" s="344"/>
      <c r="J65" s="290" t="s">
        <v>360</v>
      </c>
      <c r="K65" s="290" t="s">
        <v>361</v>
      </c>
      <c r="L65" s="290" t="s">
        <v>362</v>
      </c>
      <c r="M65" s="290" t="e" cm="1">
        <f t="array" ref="M65">_xlfn.IFS((E65 - D65)/D65 &gt;= 0.05, "bună", ABS((E65 - D65)/D65) &lt;= 0.05, "medie", (E65 - D65)/D65 &lt; -0.05, "slabă")</f>
        <v>#DIV/0!</v>
      </c>
      <c r="N65" s="344"/>
      <c r="O65" s="344"/>
      <c r="P65" s="344"/>
      <c r="Q65" s="344"/>
    </row>
    <row r="66" spans="1:18" ht="25.5" x14ac:dyDescent="0.25">
      <c r="A66" s="344"/>
      <c r="B66" s="345" t="s">
        <v>371</v>
      </c>
      <c r="C66" s="344"/>
      <c r="D66" s="346">
        <f>'Situatii finan.-prescurtate'!D26</f>
        <v>0</v>
      </c>
      <c r="E66" s="346">
        <f>'Situatii finan.-prescurtate'!E26</f>
        <v>0</v>
      </c>
      <c r="F66" s="346">
        <f>'Situatii finan.-prescurtate'!F26</f>
        <v>0</v>
      </c>
      <c r="G66" s="348" cm="1">
        <f t="array" ref="G66">_xlfn.IFS(M66=$O$58,8,M66=$P$58,4,M66=$Q$58,1)</f>
        <v>4</v>
      </c>
      <c r="H66" s="357"/>
      <c r="I66" s="344"/>
      <c r="J66" s="290" t="s">
        <v>365</v>
      </c>
      <c r="K66" s="290" t="s">
        <v>366</v>
      </c>
      <c r="L66" s="290" t="s">
        <v>367</v>
      </c>
      <c r="M66" s="290" t="str" cm="1">
        <f t="array" ref="M66">_xlfn.IFS(E66&lt;0, "slabă", E66&gt;D66, "bună", TRUE, "medie")</f>
        <v>medie</v>
      </c>
      <c r="N66" s="297"/>
      <c r="O66" s="297"/>
      <c r="P66" s="297"/>
      <c r="Q66" s="297"/>
      <c r="R66" s="279">
        <v>8</v>
      </c>
    </row>
    <row r="67" spans="1:18" ht="15.75" x14ac:dyDescent="0.25">
      <c r="A67" s="344"/>
      <c r="B67" s="345" t="s">
        <v>372</v>
      </c>
      <c r="C67" s="344"/>
      <c r="D67" s="346">
        <f>'Situatii finan.-prescurtate'!D29</f>
        <v>0</v>
      </c>
      <c r="E67" s="346">
        <f>'Situatii finan.-prescurtate'!E29</f>
        <v>0</v>
      </c>
      <c r="F67" s="346">
        <f>'Situatii finan.-prescurtate'!F29</f>
        <v>0</v>
      </c>
      <c r="G67" s="349"/>
      <c r="H67" s="357"/>
      <c r="I67" s="344"/>
      <c r="J67" s="344"/>
      <c r="K67" s="344"/>
      <c r="L67" s="344"/>
      <c r="M67" s="344"/>
      <c r="N67" s="344"/>
      <c r="O67" s="344"/>
      <c r="P67" s="344"/>
      <c r="Q67" s="344"/>
    </row>
    <row r="68" spans="1:18" ht="15.75" x14ac:dyDescent="0.25">
      <c r="A68" s="344"/>
      <c r="B68" s="357" t="s">
        <v>412</v>
      </c>
      <c r="C68" s="344"/>
      <c r="D68" s="346" t="e">
        <f>D9</f>
        <v>#DIV/0!</v>
      </c>
      <c r="E68" s="346" t="e">
        <f t="shared" ref="E68:F68" si="1">E9</f>
        <v>#DIV/0!</v>
      </c>
      <c r="F68" s="346" t="e">
        <f t="shared" si="1"/>
        <v>#DIV/0!</v>
      </c>
      <c r="G68" s="349"/>
      <c r="H68" s="357"/>
      <c r="I68" s="344"/>
      <c r="J68" s="344"/>
      <c r="K68" s="344"/>
      <c r="L68" s="344"/>
      <c r="M68" s="344"/>
      <c r="N68" s="344"/>
      <c r="O68" s="344"/>
      <c r="P68" s="344"/>
      <c r="Q68" s="344"/>
    </row>
    <row r="69" spans="1:18" ht="15.75" x14ac:dyDescent="0.25">
      <c r="A69" s="344"/>
      <c r="B69" s="345" t="s">
        <v>272</v>
      </c>
      <c r="C69" s="344"/>
      <c r="D69" s="350" t="e">
        <f>D14</f>
        <v>#DIV/0!</v>
      </c>
      <c r="E69" s="350" t="e">
        <f>E14</f>
        <v>#DIV/0!</v>
      </c>
      <c r="F69" s="350" t="e">
        <f>F14</f>
        <v>#DIV/0!</v>
      </c>
      <c r="G69" s="348" t="e" cm="1">
        <f t="array" ref="G69">_xlfn.IFS(M69=$O$58,7,M69=$P$58,4,M69=$Q$58,1)</f>
        <v>#DIV/0!</v>
      </c>
      <c r="I69" s="290" t="s">
        <v>373</v>
      </c>
      <c r="J69" s="290" t="s">
        <v>374</v>
      </c>
      <c r="K69" s="290" t="s">
        <v>375</v>
      </c>
      <c r="L69" s="290" t="s">
        <v>376</v>
      </c>
      <c r="M69" s="290" t="e" cm="1">
        <f t="array" ref="M69">_xlfn.IFS(E69&gt;0.5,"bună", E69&gt;=0.3,"medie", TRUE,"slabă")</f>
        <v>#DIV/0!</v>
      </c>
      <c r="N69" s="297"/>
      <c r="O69" s="297"/>
      <c r="P69" s="297"/>
      <c r="Q69" s="297"/>
      <c r="R69" s="279">
        <v>7</v>
      </c>
    </row>
    <row r="70" spans="1:18" ht="15.75" x14ac:dyDescent="0.25">
      <c r="A70" s="344"/>
      <c r="B70" s="345" t="s">
        <v>284</v>
      </c>
      <c r="C70" s="344"/>
      <c r="D70" s="350" t="e">
        <f>D18</f>
        <v>#DIV/0!</v>
      </c>
      <c r="E70" s="350" t="e">
        <f>E18</f>
        <v>#DIV/0!</v>
      </c>
      <c r="F70" s="350" t="e">
        <f>F18</f>
        <v>#DIV/0!</v>
      </c>
      <c r="G70" s="348" t="e" cm="1">
        <f t="array" ref="G70">_xlfn.IFS(M70=$O$58,7,M70=$P$58,3,M70=$Q$58,1)</f>
        <v>#DIV/0!</v>
      </c>
      <c r="H70" s="357"/>
      <c r="I70" s="290"/>
      <c r="J70" s="290" t="s">
        <v>377</v>
      </c>
      <c r="K70" s="290" t="s">
        <v>378</v>
      </c>
      <c r="L70" s="290" t="s">
        <v>379</v>
      </c>
      <c r="M70" s="290" t="e" cm="1">
        <f t="array" ref="M70">_xlfn.IFS(E70&gt;2,"bună", E70&gt;=1.4,"medie", TRUE,"slabă")</f>
        <v>#DIV/0!</v>
      </c>
      <c r="N70" s="297"/>
      <c r="O70" s="297"/>
      <c r="P70" s="297"/>
      <c r="Q70" s="297"/>
      <c r="R70" s="279">
        <v>7</v>
      </c>
    </row>
    <row r="71" spans="1:18" ht="30" x14ac:dyDescent="0.25">
      <c r="A71" s="344"/>
      <c r="B71" s="345" t="s">
        <v>380</v>
      </c>
      <c r="C71" s="344"/>
      <c r="D71" s="350" t="e">
        <f>D20</f>
        <v>#DIV/0!</v>
      </c>
      <c r="E71" s="350" t="e">
        <f t="shared" ref="E71:F73" si="2">E20</f>
        <v>#DIV/0!</v>
      </c>
      <c r="F71" s="347" t="e">
        <f t="shared" si="2"/>
        <v>#DIV/0!</v>
      </c>
      <c r="G71" s="348" t="e" cm="1">
        <f t="array" ref="G71">_xlfn.IFS(M71=$O$58,7,M71=$P$58,3,M71=$Q$58,1)</f>
        <v>#DIV/0!</v>
      </c>
      <c r="H71" s="357"/>
      <c r="I71" s="344"/>
      <c r="J71" s="290" t="s">
        <v>381</v>
      </c>
      <c r="K71" s="290" t="s">
        <v>382</v>
      </c>
      <c r="L71" s="290" t="s">
        <v>383</v>
      </c>
      <c r="M71" s="290" t="e" cm="1">
        <f t="array" ref="M71">_xlfn.IFS(E71&lt;=1,"bună", E71&lt;8,"medie", TRUE,"slabă")</f>
        <v>#DIV/0!</v>
      </c>
      <c r="N71" s="344"/>
      <c r="O71" s="344"/>
      <c r="P71" s="344"/>
      <c r="Q71" s="344"/>
      <c r="R71" s="279">
        <v>7</v>
      </c>
    </row>
    <row r="72" spans="1:18" ht="30" x14ac:dyDescent="0.25">
      <c r="A72" s="344"/>
      <c r="B72" s="345" t="s">
        <v>295</v>
      </c>
      <c r="C72" s="344"/>
      <c r="D72" s="350">
        <f>D21</f>
        <v>0</v>
      </c>
      <c r="E72" s="350">
        <f t="shared" si="2"/>
        <v>0</v>
      </c>
      <c r="F72" s="350">
        <f t="shared" si="2"/>
        <v>0</v>
      </c>
      <c r="G72" s="348" cm="1">
        <f t="array" ref="G72">_xlfn.IFS(M72=$O$58,7,M72=$P$58,3,M72=$Q$58,1)</f>
        <v>7</v>
      </c>
      <c r="H72" s="357"/>
      <c r="I72" s="290"/>
      <c r="J72" s="290" t="s">
        <v>384</v>
      </c>
      <c r="K72" s="290" t="s">
        <v>385</v>
      </c>
      <c r="L72" s="290" t="s">
        <v>386</v>
      </c>
      <c r="M72" s="290" t="str" cm="1">
        <f t="array" ref="M72">_xlfn.IFS(E72&lt;1,"bună", E72&lt;=1,"medie", TRUE,"slabă")</f>
        <v>bună</v>
      </c>
      <c r="N72" s="297"/>
      <c r="O72" s="297"/>
      <c r="P72" s="297"/>
      <c r="Q72" s="297"/>
      <c r="R72" s="279">
        <v>7</v>
      </c>
    </row>
    <row r="73" spans="1:18" ht="15.75" x14ac:dyDescent="0.25">
      <c r="A73" s="344"/>
      <c r="B73" s="345" t="s">
        <v>299</v>
      </c>
      <c r="C73" s="344"/>
      <c r="D73" s="350" t="e">
        <f>D22</f>
        <v>#DIV/0!</v>
      </c>
      <c r="E73" s="350" t="e">
        <f t="shared" si="2"/>
        <v>#DIV/0!</v>
      </c>
      <c r="F73" s="350" t="e">
        <f t="shared" si="2"/>
        <v>#DIV/0!</v>
      </c>
      <c r="G73" s="348" t="e" cm="1">
        <f t="array" ref="G73">_xlfn.IFS(M73=$O$58,7,M73=$P$58,3,M73=$Q$58,1)</f>
        <v>#DIV/0!</v>
      </c>
      <c r="H73" s="357"/>
      <c r="I73" s="290"/>
      <c r="J73" s="290" t="s">
        <v>387</v>
      </c>
      <c r="K73" s="290" t="s">
        <v>388</v>
      </c>
      <c r="L73" s="290" t="s">
        <v>389</v>
      </c>
      <c r="M73" s="290" t="e" cm="1">
        <f t="array" ref="M73">_xlfn.IFS(E73&gt;2,"medie", E73&gt;=1,"bună", TRUE,"slabă")</f>
        <v>#DIV/0!</v>
      </c>
      <c r="N73" s="297"/>
      <c r="O73" s="297"/>
      <c r="P73" s="297"/>
      <c r="Q73" s="297"/>
      <c r="R73" s="279">
        <v>7</v>
      </c>
    </row>
    <row r="74" spans="1:18" ht="25.5" x14ac:dyDescent="0.25">
      <c r="A74" s="344"/>
      <c r="B74" s="345" t="s">
        <v>315</v>
      </c>
      <c r="C74" s="344"/>
      <c r="D74" s="351">
        <f>D26</f>
        <v>0</v>
      </c>
      <c r="E74" s="351">
        <f>E26</f>
        <v>0</v>
      </c>
      <c r="F74" s="347">
        <f>F26</f>
        <v>0</v>
      </c>
      <c r="G74" s="348" cm="1">
        <f t="array" ref="G74">_xlfn.IFS(M74=$O$58,7,M74=$P$58,3,M74=$Q$58,1)</f>
        <v>3</v>
      </c>
      <c r="H74" s="357"/>
      <c r="I74" s="344"/>
      <c r="J74" s="290" t="s">
        <v>365</v>
      </c>
      <c r="K74" s="290" t="s">
        <v>366</v>
      </c>
      <c r="L74" s="290" t="s">
        <v>367</v>
      </c>
      <c r="M74" s="290" t="str" cm="1">
        <f t="array" ref="M74">_xlfn.IFS(E74&lt;0, "slabă", E74&gt;D74, "bună", TRUE, "medie")</f>
        <v>medie</v>
      </c>
      <c r="N74" s="297"/>
      <c r="O74" s="297"/>
      <c r="P74" s="297"/>
      <c r="Q74" s="297"/>
      <c r="R74" s="279">
        <v>7</v>
      </c>
    </row>
    <row r="75" spans="1:18" ht="30" x14ac:dyDescent="0.25">
      <c r="A75" s="344"/>
      <c r="B75" s="345" t="s">
        <v>326</v>
      </c>
      <c r="C75" s="344"/>
      <c r="D75" s="350" t="e">
        <f>D33</f>
        <v>#DIV/0!</v>
      </c>
      <c r="E75" s="350" t="e">
        <f>E33</f>
        <v>#DIV/0!</v>
      </c>
      <c r="F75" s="350" t="e">
        <f>F33</f>
        <v>#DIV/0!</v>
      </c>
      <c r="G75" s="349"/>
      <c r="H75" s="357"/>
      <c r="I75" s="344"/>
      <c r="J75" s="344"/>
      <c r="K75" s="344"/>
      <c r="L75" s="344"/>
      <c r="M75" s="344"/>
      <c r="N75" s="344"/>
      <c r="O75" s="344"/>
      <c r="P75" s="344"/>
      <c r="Q75" s="344"/>
    </row>
    <row r="76" spans="1:18" ht="30" x14ac:dyDescent="0.25">
      <c r="A76" s="344"/>
      <c r="B76" s="345" t="s">
        <v>331</v>
      </c>
      <c r="C76" s="344"/>
      <c r="D76" s="352" t="e">
        <f>D35</f>
        <v>#DIV/0!</v>
      </c>
      <c r="E76" s="352" t="e">
        <f>E35</f>
        <v>#DIV/0!</v>
      </c>
      <c r="F76" s="352" t="e">
        <f>F35</f>
        <v>#DIV/0!</v>
      </c>
      <c r="G76" s="349"/>
      <c r="H76" s="357"/>
      <c r="I76" s="344"/>
      <c r="J76" s="344"/>
      <c r="K76" s="344"/>
      <c r="L76" s="344"/>
      <c r="M76" s="344"/>
      <c r="N76" s="344"/>
      <c r="O76" s="344"/>
      <c r="P76" s="344"/>
      <c r="Q76" s="344"/>
    </row>
    <row r="77" spans="1:18" ht="45" x14ac:dyDescent="0.25">
      <c r="A77" s="344"/>
      <c r="B77" s="345" t="s">
        <v>390</v>
      </c>
      <c r="C77" s="344"/>
      <c r="D77" s="350" t="e">
        <f>D75/D76</f>
        <v>#DIV/0!</v>
      </c>
      <c r="E77" s="350" t="e">
        <f>E75/E76</f>
        <v>#DIV/0!</v>
      </c>
      <c r="F77" s="347" t="e">
        <f>F75/F76</f>
        <v>#DIV/0!</v>
      </c>
      <c r="G77" s="348" t="e" cm="1">
        <f t="array" ref="G77">_xlfn.IFS(M77=$O$58,5,M77=$P$58,3,M77=$Q$58,1)</f>
        <v>#DIV/0!</v>
      </c>
      <c r="H77" s="358"/>
      <c r="I77" s="344"/>
      <c r="J77" s="290" t="s">
        <v>391</v>
      </c>
      <c r="K77" s="353">
        <v>1</v>
      </c>
      <c r="L77" s="353" t="s">
        <v>392</v>
      </c>
      <c r="M77" s="290" t="e" cm="1">
        <f t="array" ref="M77">_xlfn.IFS(E77&lt;1,"bună", E77=1,"medie", TRUE,"slabă")</f>
        <v>#DIV/0!</v>
      </c>
      <c r="N77" s="297"/>
      <c r="O77" s="297"/>
      <c r="P77" s="297"/>
      <c r="Q77" s="297"/>
      <c r="R77" s="279">
        <v>5</v>
      </c>
    </row>
    <row r="78" spans="1:18" ht="15.75" x14ac:dyDescent="0.25">
      <c r="A78" s="344"/>
      <c r="B78" s="345" t="s">
        <v>337</v>
      </c>
      <c r="C78" s="344"/>
      <c r="D78" s="350" t="e">
        <f>D38</f>
        <v>#DIV/0!</v>
      </c>
      <c r="E78" s="350" t="e">
        <f t="shared" ref="E78:F78" si="3">E38</f>
        <v>#DIV/0!</v>
      </c>
      <c r="F78" s="347" t="e">
        <f t="shared" si="3"/>
        <v>#DIV/0!</v>
      </c>
      <c r="G78" s="348" t="e" cm="1">
        <f t="array" ref="G78">_xlfn.IFS(M78=$O$58,7,M78=$P$58,3,M78=$Q$58,1)</f>
        <v>#DIV/0!</v>
      </c>
      <c r="H78" s="357"/>
      <c r="I78" s="290" t="s">
        <v>373</v>
      </c>
      <c r="J78" s="290" t="s">
        <v>393</v>
      </c>
      <c r="K78" s="290" t="s">
        <v>394</v>
      </c>
      <c r="L78" s="290" t="s">
        <v>395</v>
      </c>
      <c r="M78" s="290" t="e" cm="1">
        <f t="array" ref="M78">_xlfn.IFS(E78&gt;0.2,"bună", E78&gt;=0.19,"medie", TRUE,"slabă")</f>
        <v>#DIV/0!</v>
      </c>
      <c r="N78" s="297"/>
      <c r="O78" s="297"/>
      <c r="P78" s="297"/>
      <c r="Q78" s="297"/>
      <c r="R78" s="279">
        <v>7</v>
      </c>
    </row>
    <row r="79" spans="1:18" ht="15.75" x14ac:dyDescent="0.25">
      <c r="A79" s="344"/>
      <c r="B79" s="345" t="s">
        <v>344</v>
      </c>
      <c r="C79" s="344"/>
      <c r="D79" s="350" t="e">
        <f>D40</f>
        <v>#DIV/0!</v>
      </c>
      <c r="E79" s="350" t="e">
        <f t="shared" ref="E79:F79" si="4">E40</f>
        <v>#DIV/0!</v>
      </c>
      <c r="F79" s="347" t="e">
        <f t="shared" si="4"/>
        <v>#DIV/0!</v>
      </c>
      <c r="G79" s="348" t="e" cm="1">
        <f t="array" ref="G79">_xlfn.IFS(M79=$O$58,7,M79=$P$58,3,M79=$Q$58,1)</f>
        <v>#DIV/0!</v>
      </c>
      <c r="H79" s="357"/>
      <c r="I79" s="290" t="s">
        <v>373</v>
      </c>
      <c r="J79" s="290" t="s">
        <v>396</v>
      </c>
      <c r="K79" s="290" t="s">
        <v>397</v>
      </c>
      <c r="L79" s="290" t="s">
        <v>395</v>
      </c>
      <c r="M79" s="290" t="e" cm="1">
        <f t="array" ref="M79">_xlfn.IFS(E79&gt;0.1,"bună", E79&gt;=0.05,"medie", TRUE,"slabă")</f>
        <v>#DIV/0!</v>
      </c>
      <c r="N79" s="297"/>
      <c r="O79" s="297"/>
      <c r="P79" s="297"/>
      <c r="Q79" s="297"/>
      <c r="R79" s="279">
        <v>7</v>
      </c>
    </row>
    <row r="80" spans="1:18" ht="25.5" x14ac:dyDescent="0.25">
      <c r="A80" s="344"/>
      <c r="B80" s="345" t="s">
        <v>335</v>
      </c>
      <c r="C80" s="344"/>
      <c r="D80" s="346">
        <f>D37</f>
        <v>0</v>
      </c>
      <c r="E80" s="346">
        <f>E37</f>
        <v>0</v>
      </c>
      <c r="F80" s="346">
        <f>F37</f>
        <v>0</v>
      </c>
      <c r="G80" s="348" cm="1">
        <f t="array" ref="G80">_xlfn.IFS(M80=$O$58,8,M80=$P$58,4,M80=$Q$58,1)</f>
        <v>1</v>
      </c>
      <c r="H80" s="357"/>
      <c r="I80" s="290" t="s">
        <v>42</v>
      </c>
      <c r="J80" s="290" t="s">
        <v>365</v>
      </c>
      <c r="K80" s="290" t="s">
        <v>366</v>
      </c>
      <c r="L80" s="290" t="s">
        <v>367</v>
      </c>
      <c r="M80" s="290" t="str" cm="1">
        <f t="array" ref="M80">_xlfn.IFS(E80&lt;=0, "slabă", E80&gt;D80, "bună", TRUE, "medie")</f>
        <v>slabă</v>
      </c>
      <c r="N80" s="297"/>
      <c r="O80" s="297"/>
      <c r="P80" s="297"/>
      <c r="Q80" s="297"/>
      <c r="R80" s="279">
        <v>8</v>
      </c>
    </row>
    <row r="81" spans="1:18" ht="25.5" x14ac:dyDescent="0.25">
      <c r="A81" s="344"/>
      <c r="B81" s="345" t="s">
        <v>398</v>
      </c>
      <c r="C81" s="344"/>
      <c r="D81" s="351">
        <f>D43</f>
        <v>0</v>
      </c>
      <c r="E81" s="351">
        <f t="shared" ref="E81:F81" si="5">E43</f>
        <v>0</v>
      </c>
      <c r="F81" s="351">
        <f t="shared" si="5"/>
        <v>0</v>
      </c>
      <c r="G81" s="349"/>
      <c r="H81" s="357"/>
      <c r="I81" s="344"/>
      <c r="J81" s="290" t="s">
        <v>365</v>
      </c>
      <c r="K81" s="290" t="s">
        <v>366</v>
      </c>
      <c r="L81" s="290" t="s">
        <v>399</v>
      </c>
      <c r="M81" s="290" t="str" cm="1">
        <f t="array" ref="M81">_xlfn.IFS(E81&lt;=0, "slabă", E81&gt;D81, "bună", TRUE, "medie")</f>
        <v>slabă</v>
      </c>
      <c r="N81" s="297"/>
      <c r="O81" s="344"/>
      <c r="P81" s="344"/>
      <c r="Q81" s="344"/>
    </row>
    <row r="82" spans="1:18" ht="51.75" thickBot="1" x14ac:dyDescent="0.3">
      <c r="A82" s="344"/>
      <c r="B82" s="345" t="s">
        <v>224</v>
      </c>
      <c r="C82" s="344"/>
      <c r="D82" s="351">
        <f>D48</f>
        <v>0</v>
      </c>
      <c r="E82" s="351">
        <f t="shared" ref="E82:F82" si="6">E48</f>
        <v>0</v>
      </c>
      <c r="F82" s="351">
        <f t="shared" si="6"/>
        <v>0</v>
      </c>
      <c r="G82" s="348" t="e" cm="1">
        <f t="array" ref="G82">_xlfn.IFS(M82=$O$58,7,M82=$P$58,3,M82=$Q$58,1)</f>
        <v>#DIV/0!</v>
      </c>
      <c r="H82" s="359"/>
      <c r="I82" s="290" t="s">
        <v>42</v>
      </c>
      <c r="J82" s="290" t="s">
        <v>400</v>
      </c>
      <c r="K82" s="290" t="s">
        <v>401</v>
      </c>
      <c r="L82" s="290" t="s">
        <v>402</v>
      </c>
      <c r="M82" s="290" t="e" cm="1">
        <f t="array" ref="M82">_xlfn.IFS((E82 - D82)/D82 &gt;= 0.05, "bună", ABS((E82 - D82)/D82) &lt;= 0.05, "medie", (E82 - D82)/D82 &lt; -0.05, "slabă")</f>
        <v>#DIV/0!</v>
      </c>
      <c r="N82" s="297"/>
      <c r="O82" s="297"/>
      <c r="P82" s="297"/>
      <c r="Q82" s="297"/>
      <c r="R82" s="279">
        <v>7</v>
      </c>
    </row>
    <row r="83" spans="1:18" ht="16.5" thickTop="1" x14ac:dyDescent="0.2">
      <c r="G83" s="354" t="e">
        <f>SUM(G59:G82)</f>
        <v>#DIV/0!</v>
      </c>
      <c r="R83" s="279">
        <f>SUM(R59:R82)</f>
        <v>100</v>
      </c>
    </row>
    <row r="84" spans="1:18" ht="15.75" x14ac:dyDescent="0.2">
      <c r="G84" s="354"/>
    </row>
    <row r="85" spans="1:18" ht="15.75" x14ac:dyDescent="0.2">
      <c r="G85" s="354"/>
    </row>
    <row r="86" spans="1:18" x14ac:dyDescent="0.2">
      <c r="B86" s="355" t="s">
        <v>403</v>
      </c>
    </row>
    <row r="87" spans="1:18" x14ac:dyDescent="0.2">
      <c r="B87" s="279" t="s">
        <v>404</v>
      </c>
      <c r="C87" s="279" t="s">
        <v>405</v>
      </c>
    </row>
    <row r="88" spans="1:18" x14ac:dyDescent="0.2">
      <c r="B88" s="279" t="s">
        <v>406</v>
      </c>
      <c r="C88" s="279" t="s">
        <v>407</v>
      </c>
    </row>
    <row r="89" spans="1:18" x14ac:dyDescent="0.2">
      <c r="B89" s="279" t="s">
        <v>408</v>
      </c>
      <c r="C89" s="279" t="s">
        <v>409</v>
      </c>
    </row>
    <row r="90" spans="1:18" x14ac:dyDescent="0.2">
      <c r="B90" s="279" t="s">
        <v>410</v>
      </c>
      <c r="C90" s="279" t="s">
        <v>411</v>
      </c>
    </row>
  </sheetData>
  <autoFilter ref="A8:S52" xr:uid="{19F11F5B-F211-4EF4-9D61-13AFDAB8512D}"/>
  <mergeCells count="2">
    <mergeCell ref="A1:C1"/>
    <mergeCell ref="A5:C5"/>
  </mergeCells>
  <dataValidations count="1">
    <dataValidation type="list" allowBlank="1" showInputMessage="1" showErrorMessage="1" sqref="C4" xr:uid="{870E1700-B9CD-405F-8F94-72EAFF18F69C}">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1751-1367-432E-A7F1-3BBF0586BDDF}">
  <sheetPr>
    <tabColor theme="7" tint="-0.249977111117893"/>
    <pageSetUpPr autoPageBreaks="0"/>
  </sheetPr>
  <dimension ref="A1:G299"/>
  <sheetViews>
    <sheetView topLeftCell="A277" workbookViewId="0">
      <selection activeCell="D9" sqref="D9"/>
    </sheetView>
  </sheetViews>
  <sheetFormatPr defaultColWidth="9.140625" defaultRowHeight="15" outlineLevelRow="1" x14ac:dyDescent="0.25"/>
  <cols>
    <col min="1" max="1" width="4.28515625" style="360" customWidth="1"/>
    <col min="2" max="2" width="47.28515625" style="380" customWidth="1"/>
    <col min="3" max="3" width="7.140625" style="360" customWidth="1"/>
    <col min="4" max="5" width="15.28515625" style="400" customWidth="1"/>
    <col min="6" max="6" width="16.28515625" style="360" customWidth="1"/>
    <col min="7" max="7" width="21.5703125" style="360" customWidth="1"/>
    <col min="8" max="16384" width="9.140625" style="360"/>
  </cols>
  <sheetData>
    <row r="1" spans="1:7" ht="19.5" customHeight="1" x14ac:dyDescent="0.25">
      <c r="A1" s="196"/>
      <c r="B1" s="197" t="s">
        <v>155</v>
      </c>
      <c r="C1" s="196"/>
      <c r="D1" s="198"/>
      <c r="E1" s="198"/>
      <c r="F1" s="196"/>
    </row>
    <row r="2" spans="1:7" ht="23.25" customHeight="1" x14ac:dyDescent="0.25">
      <c r="A2" s="361"/>
      <c r="B2" s="362" t="s">
        <v>156</v>
      </c>
      <c r="C2" s="595"/>
      <c r="D2" s="595"/>
      <c r="E2" s="595"/>
    </row>
    <row r="3" spans="1:7" ht="22.5" customHeight="1" x14ac:dyDescent="0.25">
      <c r="A3" s="363"/>
      <c r="B3" s="364" t="s">
        <v>157</v>
      </c>
      <c r="C3" s="363"/>
      <c r="D3" s="365"/>
      <c r="E3" s="365"/>
      <c r="F3" s="365"/>
    </row>
    <row r="4" spans="1:7" ht="9" customHeight="1" x14ac:dyDescent="0.25">
      <c r="A4" s="361"/>
      <c r="B4" s="362"/>
      <c r="C4" s="361"/>
      <c r="D4" s="366"/>
      <c r="E4" s="366"/>
      <c r="F4" s="366"/>
    </row>
    <row r="5" spans="1:7" ht="42.75" x14ac:dyDescent="0.25">
      <c r="A5" s="367" t="s">
        <v>158</v>
      </c>
      <c r="B5" s="211" t="s">
        <v>159</v>
      </c>
      <c r="C5" s="211" t="s">
        <v>160</v>
      </c>
      <c r="D5" s="211">
        <v>2024</v>
      </c>
      <c r="E5" s="211">
        <v>2025</v>
      </c>
      <c r="F5" s="212" t="s">
        <v>161</v>
      </c>
      <c r="G5" s="213" t="s">
        <v>162</v>
      </c>
    </row>
    <row r="6" spans="1:7" x14ac:dyDescent="0.25">
      <c r="A6" s="211">
        <v>1</v>
      </c>
      <c r="B6" s="211">
        <v>2</v>
      </c>
      <c r="C6" s="211">
        <v>3</v>
      </c>
      <c r="D6" s="212">
        <v>4</v>
      </c>
      <c r="E6" s="212">
        <v>5</v>
      </c>
      <c r="F6" s="212">
        <v>6</v>
      </c>
    </row>
    <row r="7" spans="1:7" x14ac:dyDescent="0.25">
      <c r="A7" s="368" t="s">
        <v>414</v>
      </c>
      <c r="B7" s="369" t="s">
        <v>415</v>
      </c>
      <c r="C7" s="370"/>
      <c r="D7" s="371"/>
      <c r="E7" s="371"/>
      <c r="F7" s="371"/>
    </row>
    <row r="8" spans="1:7" x14ac:dyDescent="0.25">
      <c r="A8" s="372"/>
      <c r="B8" s="369" t="s">
        <v>165</v>
      </c>
      <c r="C8" s="370"/>
      <c r="D8" s="371"/>
      <c r="E8" s="371"/>
      <c r="F8" s="371"/>
    </row>
    <row r="9" spans="1:7" ht="13.9" customHeight="1" outlineLevel="1" x14ac:dyDescent="0.25">
      <c r="A9" s="372"/>
      <c r="B9" s="373" t="s">
        <v>416</v>
      </c>
      <c r="C9" s="370">
        <v>10</v>
      </c>
      <c r="D9" s="371"/>
      <c r="E9" s="371"/>
      <c r="F9" s="371"/>
    </row>
    <row r="10" spans="1:7" ht="13.9" customHeight="1" outlineLevel="1" x14ac:dyDescent="0.25">
      <c r="A10" s="372"/>
      <c r="B10" s="373" t="s">
        <v>417</v>
      </c>
      <c r="C10" s="370">
        <v>20</v>
      </c>
      <c r="D10" s="371">
        <f>D12+D13+D14+D15</f>
        <v>0</v>
      </c>
      <c r="E10" s="371">
        <f>E12+E13+E14+E15</f>
        <v>0</v>
      </c>
      <c r="F10" s="371">
        <f>F12+F13+F14+F15</f>
        <v>0</v>
      </c>
    </row>
    <row r="11" spans="1:7" ht="13.9" customHeight="1" outlineLevel="1" x14ac:dyDescent="0.25">
      <c r="A11" s="372"/>
      <c r="B11" s="374" t="s">
        <v>418</v>
      </c>
      <c r="C11" s="370"/>
      <c r="D11" s="371"/>
      <c r="E11" s="371"/>
      <c r="F11" s="371"/>
    </row>
    <row r="12" spans="1:7" ht="13.9" customHeight="1" outlineLevel="1" x14ac:dyDescent="0.25">
      <c r="A12" s="372"/>
      <c r="B12" s="374" t="s">
        <v>419</v>
      </c>
      <c r="C12" s="375">
        <v>21</v>
      </c>
      <c r="D12" s="376"/>
      <c r="E12" s="376"/>
      <c r="F12" s="376"/>
    </row>
    <row r="13" spans="1:7" ht="13.9" customHeight="1" outlineLevel="1" x14ac:dyDescent="0.25">
      <c r="A13" s="372"/>
      <c r="B13" s="374" t="s">
        <v>420</v>
      </c>
      <c r="C13" s="375">
        <v>22</v>
      </c>
      <c r="D13" s="376"/>
      <c r="E13" s="376"/>
      <c r="F13" s="376"/>
    </row>
    <row r="14" spans="1:7" ht="13.9" customHeight="1" outlineLevel="1" x14ac:dyDescent="0.25">
      <c r="A14" s="372"/>
      <c r="B14" s="374" t="s">
        <v>421</v>
      </c>
      <c r="C14" s="375">
        <v>23</v>
      </c>
      <c r="D14" s="376"/>
      <c r="E14" s="376"/>
      <c r="F14" s="376"/>
    </row>
    <row r="15" spans="1:7" ht="13.9" customHeight="1" outlineLevel="1" x14ac:dyDescent="0.25">
      <c r="A15" s="372"/>
      <c r="B15" s="374" t="s">
        <v>422</v>
      </c>
      <c r="C15" s="375">
        <v>24</v>
      </c>
      <c r="D15" s="376"/>
      <c r="E15" s="376"/>
      <c r="F15" s="376"/>
    </row>
    <row r="16" spans="1:7" ht="13.9" customHeight="1" outlineLevel="1" x14ac:dyDescent="0.25">
      <c r="A16" s="372"/>
      <c r="B16" s="373" t="s">
        <v>423</v>
      </c>
      <c r="C16" s="370">
        <v>30</v>
      </c>
      <c r="D16" s="371"/>
      <c r="E16" s="371"/>
      <c r="F16" s="371"/>
    </row>
    <row r="17" spans="1:6" ht="13.9" customHeight="1" outlineLevel="1" x14ac:dyDescent="0.25">
      <c r="A17" s="372"/>
      <c r="B17" s="373" t="s">
        <v>424</v>
      </c>
      <c r="C17" s="370">
        <v>40</v>
      </c>
      <c r="D17" s="371"/>
      <c r="E17" s="371"/>
      <c r="F17" s="371"/>
    </row>
    <row r="18" spans="1:6" ht="30" x14ac:dyDescent="0.25">
      <c r="A18" s="372"/>
      <c r="B18" s="369" t="s">
        <v>425</v>
      </c>
      <c r="C18" s="377">
        <v>50</v>
      </c>
      <c r="D18" s="378">
        <f>D9+D10+D16+D17</f>
        <v>0</v>
      </c>
      <c r="E18" s="378">
        <f>E9+E10+E16+E17</f>
        <v>0</v>
      </c>
      <c r="F18" s="378">
        <f>F9+F10+F16+F17</f>
        <v>0</v>
      </c>
    </row>
    <row r="19" spans="1:6" x14ac:dyDescent="0.25">
      <c r="A19" s="372"/>
      <c r="B19" s="369" t="s">
        <v>167</v>
      </c>
      <c r="C19" s="370"/>
      <c r="D19" s="371"/>
      <c r="E19" s="371"/>
      <c r="F19" s="371"/>
    </row>
    <row r="20" spans="1:6" ht="13.9" customHeight="1" outlineLevel="1" x14ac:dyDescent="0.25">
      <c r="A20" s="372"/>
      <c r="B20" s="373" t="s">
        <v>426</v>
      </c>
      <c r="C20" s="370">
        <v>60</v>
      </c>
      <c r="D20" s="371"/>
      <c r="E20" s="371"/>
      <c r="F20" s="371"/>
    </row>
    <row r="21" spans="1:6" ht="13.9" customHeight="1" outlineLevel="1" x14ac:dyDescent="0.25">
      <c r="A21" s="372"/>
      <c r="B21" s="373" t="s">
        <v>427</v>
      </c>
      <c r="C21" s="370">
        <v>70</v>
      </c>
      <c r="D21" s="371"/>
      <c r="E21" s="371"/>
      <c r="F21" s="371"/>
    </row>
    <row r="22" spans="1:6" ht="13.9" customHeight="1" outlineLevel="1" x14ac:dyDescent="0.25">
      <c r="A22" s="372"/>
      <c r="B22" s="373" t="s">
        <v>428</v>
      </c>
      <c r="C22" s="370">
        <v>80</v>
      </c>
      <c r="D22" s="371">
        <f>D24+D25+D26+D27+D28+D29</f>
        <v>0</v>
      </c>
      <c r="E22" s="371">
        <f>E24+E25+E26+E27+E28+E29</f>
        <v>0</v>
      </c>
      <c r="F22" s="371">
        <f>F24+F25+F26+F27+F28+F29</f>
        <v>0</v>
      </c>
    </row>
    <row r="23" spans="1:6" ht="13.9" customHeight="1" outlineLevel="1" x14ac:dyDescent="0.25">
      <c r="A23" s="372"/>
      <c r="B23" s="374" t="s">
        <v>418</v>
      </c>
      <c r="C23" s="370"/>
      <c r="D23" s="371"/>
      <c r="E23" s="371"/>
      <c r="F23" s="371"/>
    </row>
    <row r="24" spans="1:6" ht="13.9" customHeight="1" outlineLevel="1" x14ac:dyDescent="0.25">
      <c r="A24" s="372"/>
      <c r="B24" s="374" t="s">
        <v>429</v>
      </c>
      <c r="C24" s="375">
        <v>81</v>
      </c>
      <c r="D24" s="376"/>
      <c r="E24" s="376"/>
      <c r="F24" s="376"/>
    </row>
    <row r="25" spans="1:6" ht="13.9" customHeight="1" outlineLevel="1" x14ac:dyDescent="0.25">
      <c r="A25" s="372"/>
      <c r="B25" s="374" t="s">
        <v>430</v>
      </c>
      <c r="C25" s="375">
        <v>82</v>
      </c>
      <c r="D25" s="376"/>
      <c r="E25" s="376"/>
      <c r="F25" s="376"/>
    </row>
    <row r="26" spans="1:6" ht="13.9" customHeight="1" outlineLevel="1" x14ac:dyDescent="0.25">
      <c r="A26" s="372"/>
      <c r="B26" s="374" t="s">
        <v>431</v>
      </c>
      <c r="C26" s="375">
        <v>83</v>
      </c>
      <c r="D26" s="376"/>
      <c r="E26" s="376"/>
      <c r="F26" s="376"/>
    </row>
    <row r="27" spans="1:6" ht="13.9" customHeight="1" outlineLevel="1" x14ac:dyDescent="0.25">
      <c r="A27" s="372"/>
      <c r="B27" s="374" t="s">
        <v>432</v>
      </c>
      <c r="C27" s="375">
        <v>84</v>
      </c>
      <c r="D27" s="376"/>
      <c r="E27" s="376"/>
      <c r="F27" s="376"/>
    </row>
    <row r="28" spans="1:6" ht="13.9" customHeight="1" outlineLevel="1" x14ac:dyDescent="0.25">
      <c r="A28" s="372"/>
      <c r="B28" s="374" t="s">
        <v>433</v>
      </c>
      <c r="C28" s="375">
        <v>85</v>
      </c>
      <c r="D28" s="376"/>
      <c r="E28" s="376"/>
      <c r="F28" s="376"/>
    </row>
    <row r="29" spans="1:6" ht="13.9" customHeight="1" outlineLevel="1" x14ac:dyDescent="0.25">
      <c r="A29" s="372"/>
      <c r="B29" s="374" t="s">
        <v>434</v>
      </c>
      <c r="C29" s="375">
        <v>86</v>
      </c>
      <c r="D29" s="376"/>
      <c r="E29" s="376"/>
      <c r="F29" s="376"/>
    </row>
    <row r="30" spans="1:6" ht="13.9" customHeight="1" outlineLevel="1" x14ac:dyDescent="0.25">
      <c r="A30" s="372"/>
      <c r="B30" s="373" t="s">
        <v>435</v>
      </c>
      <c r="C30" s="370">
        <v>90</v>
      </c>
      <c r="D30" s="371"/>
      <c r="E30" s="371"/>
      <c r="F30" s="371"/>
    </row>
    <row r="31" spans="1:6" ht="13.9" customHeight="1" outlineLevel="1" x14ac:dyDescent="0.25">
      <c r="A31" s="372"/>
      <c r="B31" s="373" t="s">
        <v>436</v>
      </c>
      <c r="C31" s="370">
        <v>100</v>
      </c>
      <c r="D31" s="371"/>
      <c r="E31" s="371"/>
      <c r="F31" s="371"/>
    </row>
    <row r="32" spans="1:6" ht="13.9" customHeight="1" outlineLevel="1" x14ac:dyDescent="0.25">
      <c r="A32" s="372"/>
      <c r="B32" s="373" t="s">
        <v>437</v>
      </c>
      <c r="C32" s="370">
        <v>110</v>
      </c>
      <c r="D32" s="371"/>
      <c r="E32" s="371"/>
      <c r="F32" s="371"/>
    </row>
    <row r="33" spans="1:6" ht="13.9" customHeight="1" outlineLevel="1" x14ac:dyDescent="0.25">
      <c r="A33" s="372"/>
      <c r="B33" s="373" t="s">
        <v>438</v>
      </c>
      <c r="C33" s="370">
        <v>120</v>
      </c>
      <c r="D33" s="371"/>
      <c r="E33" s="371"/>
      <c r="F33" s="371"/>
    </row>
    <row r="34" spans="1:6" ht="30" x14ac:dyDescent="0.25">
      <c r="A34" s="372"/>
      <c r="B34" s="369" t="s">
        <v>439</v>
      </c>
      <c r="C34" s="377">
        <v>130</v>
      </c>
      <c r="D34" s="378">
        <f>D20+D21+D22+D30+D31+D32+D33</f>
        <v>0</v>
      </c>
      <c r="E34" s="378">
        <f>E20+E21+E22+E30+E31+E32+E33</f>
        <v>0</v>
      </c>
      <c r="F34" s="378">
        <f>F20+F21+F22+F30+F31+F32+F33</f>
        <v>0</v>
      </c>
    </row>
    <row r="35" spans="1:6" x14ac:dyDescent="0.25">
      <c r="A35" s="372"/>
      <c r="B35" s="369" t="s">
        <v>169</v>
      </c>
      <c r="C35" s="370"/>
      <c r="D35" s="371"/>
      <c r="E35" s="371"/>
      <c r="F35" s="371"/>
    </row>
    <row r="36" spans="1:6" ht="13.9" customHeight="1" outlineLevel="1" x14ac:dyDescent="0.25">
      <c r="A36" s="372"/>
      <c r="B36" s="373" t="s">
        <v>440</v>
      </c>
      <c r="C36" s="370">
        <v>140</v>
      </c>
      <c r="D36" s="371"/>
      <c r="E36" s="371"/>
      <c r="F36" s="371"/>
    </row>
    <row r="37" spans="1:6" ht="30" outlineLevel="1" x14ac:dyDescent="0.25">
      <c r="A37" s="372"/>
      <c r="B37" s="373" t="s">
        <v>441</v>
      </c>
      <c r="C37" s="370">
        <v>150</v>
      </c>
      <c r="D37" s="371">
        <f>D39+D40+D41+D42</f>
        <v>0</v>
      </c>
      <c r="E37" s="371">
        <f>E39+E40+E41+E42</f>
        <v>0</v>
      </c>
      <c r="F37" s="371">
        <f>F39+F40+F41+F42</f>
        <v>0</v>
      </c>
    </row>
    <row r="38" spans="1:6" ht="13.9" customHeight="1" outlineLevel="1" x14ac:dyDescent="0.25">
      <c r="A38" s="372"/>
      <c r="B38" s="374" t="s">
        <v>418</v>
      </c>
      <c r="C38" s="370"/>
      <c r="D38" s="371"/>
      <c r="E38" s="371"/>
      <c r="F38" s="371"/>
    </row>
    <row r="39" spans="1:6" ht="30" outlineLevel="1" x14ac:dyDescent="0.25">
      <c r="A39" s="372"/>
      <c r="B39" s="379" t="s">
        <v>442</v>
      </c>
      <c r="C39" s="375">
        <v>151</v>
      </c>
      <c r="D39" s="376"/>
      <c r="E39" s="376"/>
      <c r="F39" s="376"/>
    </row>
    <row r="40" spans="1:6" outlineLevel="1" x14ac:dyDescent="0.25">
      <c r="A40" s="372"/>
      <c r="B40" s="379" t="s">
        <v>443</v>
      </c>
      <c r="C40" s="375">
        <v>152</v>
      </c>
      <c r="D40" s="376"/>
      <c r="E40" s="376"/>
      <c r="F40" s="376"/>
    </row>
    <row r="41" spans="1:6" ht="30" outlineLevel="1" x14ac:dyDescent="0.25">
      <c r="A41" s="372"/>
      <c r="B41" s="379" t="s">
        <v>444</v>
      </c>
      <c r="C41" s="375">
        <v>153</v>
      </c>
      <c r="D41" s="376"/>
      <c r="E41" s="376"/>
      <c r="F41" s="376"/>
    </row>
    <row r="42" spans="1:6" ht="13.9" customHeight="1" outlineLevel="1" x14ac:dyDescent="0.25">
      <c r="A42" s="372"/>
      <c r="B42" s="379" t="s">
        <v>445</v>
      </c>
      <c r="C42" s="375">
        <v>154</v>
      </c>
      <c r="D42" s="376"/>
      <c r="E42" s="376"/>
      <c r="F42" s="376"/>
    </row>
    <row r="43" spans="1:6" ht="30" x14ac:dyDescent="0.25">
      <c r="A43" s="372"/>
      <c r="B43" s="369" t="s">
        <v>446</v>
      </c>
      <c r="C43" s="377">
        <v>160</v>
      </c>
      <c r="D43" s="378">
        <f>D36+D37</f>
        <v>0</v>
      </c>
      <c r="E43" s="378">
        <f>E36+E37</f>
        <v>0</v>
      </c>
      <c r="F43" s="378">
        <f>F36+F37</f>
        <v>0</v>
      </c>
    </row>
    <row r="44" spans="1:6" ht="28.5" x14ac:dyDescent="0.25">
      <c r="A44" s="380"/>
      <c r="B44" s="369" t="s">
        <v>447</v>
      </c>
      <c r="C44" s="370"/>
      <c r="D44" s="371"/>
      <c r="E44" s="371"/>
      <c r="F44" s="371"/>
    </row>
    <row r="45" spans="1:6" outlineLevel="1" x14ac:dyDescent="0.25">
      <c r="A45" s="380"/>
      <c r="B45" s="373" t="s">
        <v>448</v>
      </c>
      <c r="C45" s="370">
        <v>170</v>
      </c>
      <c r="D45" s="371"/>
      <c r="E45" s="371"/>
      <c r="F45" s="371"/>
    </row>
    <row r="46" spans="1:6" outlineLevel="1" x14ac:dyDescent="0.25">
      <c r="A46" s="380"/>
      <c r="B46" s="373" t="s">
        <v>449</v>
      </c>
      <c r="C46" s="370">
        <v>180</v>
      </c>
      <c r="D46" s="371"/>
      <c r="E46" s="371"/>
      <c r="F46" s="371"/>
    </row>
    <row r="47" spans="1:6" ht="19.5" customHeight="1" outlineLevel="1" x14ac:dyDescent="0.25">
      <c r="A47" s="380"/>
      <c r="B47" s="374" t="s">
        <v>450</v>
      </c>
      <c r="C47" s="375">
        <v>181</v>
      </c>
      <c r="D47" s="376"/>
      <c r="E47" s="376"/>
      <c r="F47" s="376"/>
    </row>
    <row r="48" spans="1:6" outlineLevel="1" x14ac:dyDescent="0.25">
      <c r="A48" s="380"/>
      <c r="B48" s="373" t="s">
        <v>451</v>
      </c>
      <c r="C48" s="370">
        <v>190</v>
      </c>
      <c r="D48" s="371"/>
      <c r="E48" s="371"/>
      <c r="F48" s="371"/>
    </row>
    <row r="49" spans="1:6" outlineLevel="1" x14ac:dyDescent="0.25">
      <c r="A49" s="380"/>
      <c r="B49" s="373" t="s">
        <v>452</v>
      </c>
      <c r="C49" s="370">
        <v>200</v>
      </c>
      <c r="D49" s="371"/>
      <c r="E49" s="371"/>
      <c r="F49" s="371"/>
    </row>
    <row r="50" spans="1:6" outlineLevel="1" x14ac:dyDescent="0.25">
      <c r="A50" s="380"/>
      <c r="B50" s="373" t="s">
        <v>453</v>
      </c>
      <c r="C50" s="370">
        <v>210</v>
      </c>
      <c r="D50" s="371"/>
      <c r="E50" s="371"/>
      <c r="F50" s="371"/>
    </row>
    <row r="51" spans="1:6" ht="44.25" x14ac:dyDescent="0.25">
      <c r="A51" s="380"/>
      <c r="B51" s="369" t="s">
        <v>454</v>
      </c>
      <c r="C51" s="377">
        <v>220</v>
      </c>
      <c r="D51" s="378">
        <f>D45+D46+D47+D48+D49+D50</f>
        <v>0</v>
      </c>
      <c r="E51" s="378">
        <f>E45+E46+E47+E48+E49+E50</f>
        <v>0</v>
      </c>
      <c r="F51" s="378">
        <f>F45+F46+F47+F48+F49+F50</f>
        <v>0</v>
      </c>
    </row>
    <row r="52" spans="1:6" ht="30" x14ac:dyDescent="0.25">
      <c r="A52" s="381"/>
      <c r="B52" s="369" t="s">
        <v>455</v>
      </c>
      <c r="C52" s="377">
        <v>230</v>
      </c>
      <c r="D52" s="378">
        <f>D18+D34+D43+D51</f>
        <v>0</v>
      </c>
      <c r="E52" s="378">
        <f>E18+E34+E43+E51</f>
        <v>0</v>
      </c>
      <c r="F52" s="378">
        <f>F18+F34+F43+F51</f>
        <v>0</v>
      </c>
    </row>
    <row r="53" spans="1:6" x14ac:dyDescent="0.25">
      <c r="A53" s="368" t="s">
        <v>456</v>
      </c>
      <c r="B53" s="369" t="s">
        <v>457</v>
      </c>
      <c r="C53" s="370"/>
      <c r="D53" s="371"/>
      <c r="E53" s="371"/>
      <c r="F53" s="371"/>
    </row>
    <row r="54" spans="1:6" x14ac:dyDescent="0.25">
      <c r="A54" s="372"/>
      <c r="B54" s="369" t="s">
        <v>177</v>
      </c>
      <c r="C54" s="370"/>
      <c r="D54" s="371"/>
      <c r="E54" s="371"/>
      <c r="F54" s="371"/>
    </row>
    <row r="55" spans="1:6" ht="13.9" customHeight="1" outlineLevel="1" x14ac:dyDescent="0.25">
      <c r="A55" s="372"/>
      <c r="B55" s="373" t="s">
        <v>458</v>
      </c>
      <c r="C55" s="370">
        <v>240</v>
      </c>
      <c r="D55" s="371"/>
      <c r="E55" s="371"/>
      <c r="F55" s="371"/>
    </row>
    <row r="56" spans="1:6" ht="14.65" customHeight="1" outlineLevel="1" x14ac:dyDescent="0.25">
      <c r="A56" s="372"/>
      <c r="B56" s="373" t="s">
        <v>459</v>
      </c>
      <c r="C56" s="370">
        <v>250</v>
      </c>
      <c r="D56" s="371"/>
      <c r="E56" s="371"/>
      <c r="F56" s="371"/>
    </row>
    <row r="57" spans="1:6" ht="14.65" customHeight="1" outlineLevel="1" x14ac:dyDescent="0.25">
      <c r="A57" s="372"/>
      <c r="B57" s="373" t="s">
        <v>460</v>
      </c>
      <c r="C57" s="370">
        <v>260</v>
      </c>
      <c r="D57" s="371"/>
      <c r="E57" s="371"/>
      <c r="F57" s="371"/>
    </row>
    <row r="58" spans="1:6" ht="14.65" customHeight="1" outlineLevel="1" x14ac:dyDescent="0.25">
      <c r="A58" s="372"/>
      <c r="B58" s="373" t="s">
        <v>461</v>
      </c>
      <c r="C58" s="370">
        <v>270</v>
      </c>
      <c r="D58" s="371"/>
      <c r="E58" s="371"/>
      <c r="F58" s="371"/>
    </row>
    <row r="59" spans="1:6" ht="14.65" customHeight="1" outlineLevel="1" x14ac:dyDescent="0.25">
      <c r="A59" s="372"/>
      <c r="B59" s="373" t="s">
        <v>462</v>
      </c>
      <c r="C59" s="370">
        <v>280</v>
      </c>
      <c r="D59" s="371"/>
      <c r="E59" s="371"/>
      <c r="F59" s="371"/>
    </row>
    <row r="60" spans="1:6" ht="30" x14ac:dyDescent="0.25">
      <c r="A60" s="372"/>
      <c r="B60" s="369" t="s">
        <v>463</v>
      </c>
      <c r="C60" s="377">
        <v>290</v>
      </c>
      <c r="D60" s="378">
        <f>D55+D56+D57+D58+D59</f>
        <v>0</v>
      </c>
      <c r="E60" s="378">
        <f>E55+E56+E57+E58+E59</f>
        <v>0</v>
      </c>
      <c r="F60" s="378">
        <f>F55+F56+F57+F58+F59</f>
        <v>0</v>
      </c>
    </row>
    <row r="61" spans="1:6" x14ac:dyDescent="0.25">
      <c r="A61" s="372"/>
      <c r="B61" s="369" t="s">
        <v>464</v>
      </c>
      <c r="C61" s="370"/>
      <c r="D61" s="371"/>
      <c r="E61" s="371"/>
      <c r="F61" s="371"/>
    </row>
    <row r="62" spans="1:6" ht="14.65" customHeight="1" outlineLevel="1" x14ac:dyDescent="0.25">
      <c r="A62" s="372"/>
      <c r="B62" s="373" t="s">
        <v>465</v>
      </c>
      <c r="C62" s="370">
        <v>300</v>
      </c>
      <c r="D62" s="371"/>
      <c r="E62" s="371"/>
      <c r="F62" s="371"/>
    </row>
    <row r="63" spans="1:6" ht="14.65" customHeight="1" outlineLevel="1" x14ac:dyDescent="0.25">
      <c r="A63" s="372"/>
      <c r="B63" s="373" t="s">
        <v>466</v>
      </c>
      <c r="C63" s="370">
        <v>310</v>
      </c>
      <c r="D63" s="371"/>
      <c r="E63" s="371"/>
      <c r="F63" s="371"/>
    </row>
    <row r="64" spans="1:6" s="383" customFormat="1" ht="14.65" customHeight="1" outlineLevel="1" x14ac:dyDescent="0.25">
      <c r="A64" s="382"/>
      <c r="B64" s="374" t="s">
        <v>450</v>
      </c>
      <c r="C64" s="375">
        <v>311</v>
      </c>
      <c r="D64" s="376"/>
      <c r="E64" s="376"/>
      <c r="F64" s="376"/>
    </row>
    <row r="65" spans="1:6" ht="14.65" customHeight="1" outlineLevel="1" x14ac:dyDescent="0.25">
      <c r="A65" s="372"/>
      <c r="B65" s="373" t="s">
        <v>467</v>
      </c>
      <c r="C65" s="370">
        <v>320</v>
      </c>
      <c r="D65" s="371"/>
      <c r="E65" s="371"/>
      <c r="F65" s="371"/>
    </row>
    <row r="66" spans="1:6" ht="14.65" customHeight="1" outlineLevel="1" x14ac:dyDescent="0.25">
      <c r="A66" s="372"/>
      <c r="B66" s="373" t="s">
        <v>468</v>
      </c>
      <c r="C66" s="370">
        <v>330</v>
      </c>
      <c r="D66" s="371"/>
      <c r="E66" s="371"/>
      <c r="F66" s="371"/>
    </row>
    <row r="67" spans="1:6" ht="14.65" customHeight="1" outlineLevel="1" x14ac:dyDescent="0.25">
      <c r="A67" s="372"/>
      <c r="B67" s="373" t="s">
        <v>469</v>
      </c>
      <c r="C67" s="370">
        <v>340</v>
      </c>
      <c r="D67" s="371"/>
      <c r="E67" s="371"/>
      <c r="F67" s="371"/>
    </row>
    <row r="68" spans="1:6" ht="14.65" customHeight="1" outlineLevel="1" x14ac:dyDescent="0.25">
      <c r="A68" s="372"/>
      <c r="B68" s="373" t="s">
        <v>470</v>
      </c>
      <c r="C68" s="370">
        <v>350</v>
      </c>
      <c r="D68" s="371"/>
      <c r="E68" s="371"/>
      <c r="F68" s="371"/>
    </row>
    <row r="69" spans="1:6" ht="14.65" customHeight="1" outlineLevel="1" x14ac:dyDescent="0.25">
      <c r="A69" s="372"/>
      <c r="B69" s="373" t="s">
        <v>471</v>
      </c>
      <c r="C69" s="370">
        <v>360</v>
      </c>
      <c r="D69" s="371"/>
      <c r="E69" s="371"/>
      <c r="F69" s="371"/>
    </row>
    <row r="70" spans="1:6" ht="44.25" x14ac:dyDescent="0.25">
      <c r="A70" s="372"/>
      <c r="B70" s="369" t="s">
        <v>472</v>
      </c>
      <c r="C70" s="377">
        <v>370</v>
      </c>
      <c r="D70" s="378">
        <f>D62+D63+D65+D66+D67+D68+D69</f>
        <v>0</v>
      </c>
      <c r="E70" s="378">
        <f>E62+E63+E65+E66+E67+E68+E69</f>
        <v>0</v>
      </c>
      <c r="F70" s="378">
        <f>F62+F63+F65+F66+F67+F68+F69</f>
        <v>0</v>
      </c>
    </row>
    <row r="71" spans="1:6" x14ac:dyDescent="0.25">
      <c r="A71" s="372"/>
      <c r="B71" s="369" t="s">
        <v>473</v>
      </c>
      <c r="C71" s="370"/>
      <c r="D71" s="371"/>
      <c r="E71" s="371"/>
      <c r="F71" s="371"/>
    </row>
    <row r="72" spans="1:6" ht="14.65" customHeight="1" outlineLevel="1" x14ac:dyDescent="0.25">
      <c r="A72" s="372"/>
      <c r="B72" s="373" t="s">
        <v>474</v>
      </c>
      <c r="C72" s="370">
        <v>380</v>
      </c>
      <c r="D72" s="371"/>
      <c r="E72" s="371"/>
      <c r="F72" s="371"/>
    </row>
    <row r="73" spans="1:6" ht="14.65" customHeight="1" outlineLevel="1" x14ac:dyDescent="0.25">
      <c r="A73" s="372"/>
      <c r="B73" s="373" t="s">
        <v>475</v>
      </c>
      <c r="C73" s="370">
        <v>390</v>
      </c>
      <c r="D73" s="371">
        <f>D75+D76+D77+D78</f>
        <v>0</v>
      </c>
      <c r="E73" s="371">
        <f>E75+E76+E77+E78</f>
        <v>0</v>
      </c>
      <c r="F73" s="371">
        <f>F75+F76+F77+F78</f>
        <v>0</v>
      </c>
    </row>
    <row r="74" spans="1:6" ht="13.9" customHeight="1" outlineLevel="1" x14ac:dyDescent="0.25">
      <c r="A74" s="372"/>
      <c r="B74" s="374" t="s">
        <v>418</v>
      </c>
      <c r="C74" s="370"/>
      <c r="D74" s="371"/>
      <c r="E74" s="371"/>
      <c r="F74" s="371"/>
    </row>
    <row r="75" spans="1:6" ht="30" outlineLevel="1" x14ac:dyDescent="0.25">
      <c r="A75" s="372"/>
      <c r="B75" s="374" t="s">
        <v>442</v>
      </c>
      <c r="C75" s="375">
        <v>391</v>
      </c>
      <c r="D75" s="376"/>
      <c r="E75" s="376"/>
      <c r="F75" s="376"/>
    </row>
    <row r="76" spans="1:6" ht="14.65" customHeight="1" outlineLevel="1" x14ac:dyDescent="0.25">
      <c r="A76" s="372"/>
      <c r="B76" s="374" t="s">
        <v>443</v>
      </c>
      <c r="C76" s="375">
        <v>392</v>
      </c>
      <c r="D76" s="376"/>
      <c r="E76" s="376"/>
      <c r="F76" s="376"/>
    </row>
    <row r="77" spans="1:6" ht="30" outlineLevel="1" x14ac:dyDescent="0.25">
      <c r="A77" s="372"/>
      <c r="B77" s="374" t="s">
        <v>444</v>
      </c>
      <c r="C77" s="375">
        <v>393</v>
      </c>
      <c r="D77" s="376"/>
      <c r="E77" s="376"/>
      <c r="F77" s="376"/>
    </row>
    <row r="78" spans="1:6" ht="14.65" customHeight="1" outlineLevel="1" x14ac:dyDescent="0.25">
      <c r="A78" s="372"/>
      <c r="B78" s="374" t="s">
        <v>476</v>
      </c>
      <c r="C78" s="375">
        <v>394</v>
      </c>
      <c r="D78" s="376"/>
      <c r="E78" s="376"/>
      <c r="F78" s="376"/>
    </row>
    <row r="79" spans="1:6" ht="30" x14ac:dyDescent="0.25">
      <c r="A79" s="372"/>
      <c r="B79" s="369" t="s">
        <v>477</v>
      </c>
      <c r="C79" s="377">
        <v>400</v>
      </c>
      <c r="D79" s="378">
        <f>D72+D73</f>
        <v>0</v>
      </c>
      <c r="E79" s="378">
        <f>E72+E73</f>
        <v>0</v>
      </c>
      <c r="F79" s="378">
        <f>F72+F73</f>
        <v>0</v>
      </c>
    </row>
    <row r="80" spans="1:6" x14ac:dyDescent="0.25">
      <c r="A80" s="372"/>
      <c r="B80" s="369" t="s">
        <v>478</v>
      </c>
      <c r="C80" s="377">
        <v>410</v>
      </c>
      <c r="D80" s="378"/>
      <c r="E80" s="378"/>
      <c r="F80" s="378"/>
    </row>
    <row r="81" spans="1:6" ht="30" x14ac:dyDescent="0.25">
      <c r="A81" s="372"/>
      <c r="B81" s="368" t="s">
        <v>479</v>
      </c>
      <c r="C81" s="384">
        <v>420</v>
      </c>
      <c r="D81" s="385">
        <f>D60+D70+D79+D80</f>
        <v>0</v>
      </c>
      <c r="E81" s="385">
        <f>E60+E70+E79+E80</f>
        <v>0</v>
      </c>
      <c r="F81" s="385">
        <f>F60+F70+F79+F80</f>
        <v>0</v>
      </c>
    </row>
    <row r="82" spans="1:6" ht="18.75" customHeight="1" x14ac:dyDescent="0.25">
      <c r="A82" s="386"/>
      <c r="B82" s="387" t="s">
        <v>480</v>
      </c>
      <c r="C82" s="211">
        <v>430</v>
      </c>
      <c r="D82" s="224">
        <f>D52+D81</f>
        <v>0</v>
      </c>
      <c r="E82" s="224">
        <f>E52+E81</f>
        <v>0</v>
      </c>
      <c r="F82" s="224">
        <f>F52+F81</f>
        <v>0</v>
      </c>
    </row>
    <row r="83" spans="1:6" ht="25.5" customHeight="1" x14ac:dyDescent="0.25">
      <c r="A83" s="388" t="s">
        <v>481</v>
      </c>
      <c r="B83" s="369" t="s">
        <v>482</v>
      </c>
      <c r="C83" s="370"/>
      <c r="D83" s="371"/>
      <c r="E83" s="371"/>
      <c r="F83" s="371"/>
    </row>
    <row r="84" spans="1:6" x14ac:dyDescent="0.25">
      <c r="A84" s="362"/>
      <c r="B84" s="369" t="s">
        <v>189</v>
      </c>
      <c r="C84" s="370"/>
      <c r="D84" s="371"/>
      <c r="E84" s="371"/>
      <c r="F84" s="371"/>
    </row>
    <row r="85" spans="1:6" ht="14.65" customHeight="1" outlineLevel="1" x14ac:dyDescent="0.25">
      <c r="A85" s="362"/>
      <c r="B85" s="373" t="s">
        <v>483</v>
      </c>
      <c r="C85" s="370">
        <v>440</v>
      </c>
      <c r="D85" s="371"/>
      <c r="E85" s="371"/>
      <c r="F85" s="371"/>
    </row>
    <row r="86" spans="1:6" outlineLevel="1" x14ac:dyDescent="0.25">
      <c r="A86" s="362"/>
      <c r="B86" s="373" t="s">
        <v>484</v>
      </c>
      <c r="C86" s="370">
        <v>450</v>
      </c>
      <c r="D86" s="371"/>
      <c r="E86" s="371"/>
      <c r="F86" s="371"/>
    </row>
    <row r="87" spans="1:6" ht="14.65" customHeight="1" outlineLevel="1" x14ac:dyDescent="0.25">
      <c r="A87" s="362"/>
      <c r="B87" s="373" t="s">
        <v>485</v>
      </c>
      <c r="C87" s="370">
        <v>460</v>
      </c>
      <c r="D87" s="371"/>
      <c r="E87" s="371"/>
      <c r="F87" s="371"/>
    </row>
    <row r="88" spans="1:6" outlineLevel="1" x14ac:dyDescent="0.25">
      <c r="A88" s="362"/>
      <c r="B88" s="373" t="s">
        <v>486</v>
      </c>
      <c r="C88" s="370">
        <v>470</v>
      </c>
      <c r="D88" s="371"/>
      <c r="E88" s="371"/>
      <c r="F88" s="371"/>
    </row>
    <row r="89" spans="1:6" outlineLevel="1" x14ac:dyDescent="0.25">
      <c r="A89" s="362"/>
      <c r="B89" s="373" t="s">
        <v>487</v>
      </c>
      <c r="C89" s="370">
        <v>480</v>
      </c>
      <c r="D89" s="371"/>
      <c r="E89" s="371"/>
      <c r="F89" s="371"/>
    </row>
    <row r="90" spans="1:6" ht="30" x14ac:dyDescent="0.25">
      <c r="A90" s="362"/>
      <c r="B90" s="369" t="s">
        <v>488</v>
      </c>
      <c r="C90" s="377">
        <v>490</v>
      </c>
      <c r="D90" s="378">
        <f>D85+D86+D87+D88+D89</f>
        <v>0</v>
      </c>
      <c r="E90" s="378">
        <f>E85+E86+E87+E88+E89</f>
        <v>0</v>
      </c>
      <c r="F90" s="378">
        <f>F85+F86+F87+F88+F89</f>
        <v>0</v>
      </c>
    </row>
    <row r="91" spans="1:6" x14ac:dyDescent="0.25">
      <c r="A91" s="362"/>
      <c r="B91" s="369" t="s">
        <v>190</v>
      </c>
      <c r="C91" s="377">
        <v>500</v>
      </c>
      <c r="D91" s="378"/>
      <c r="E91" s="378"/>
      <c r="F91" s="378"/>
    </row>
    <row r="92" spans="1:6" x14ac:dyDescent="0.25">
      <c r="A92" s="362"/>
      <c r="B92" s="369" t="s">
        <v>191</v>
      </c>
      <c r="C92" s="370"/>
      <c r="D92" s="371"/>
      <c r="E92" s="371"/>
      <c r="F92" s="371"/>
    </row>
    <row r="93" spans="1:6" ht="14.65" customHeight="1" outlineLevel="1" x14ac:dyDescent="0.25">
      <c r="A93" s="362"/>
      <c r="B93" s="373" t="s">
        <v>489</v>
      </c>
      <c r="C93" s="370">
        <v>510</v>
      </c>
      <c r="D93" s="371"/>
      <c r="E93" s="371"/>
      <c r="F93" s="371"/>
    </row>
    <row r="94" spans="1:6" ht="14.65" customHeight="1" outlineLevel="1" x14ac:dyDescent="0.25">
      <c r="A94" s="362"/>
      <c r="B94" s="373" t="s">
        <v>490</v>
      </c>
      <c r="C94" s="370">
        <v>520</v>
      </c>
      <c r="D94" s="371"/>
      <c r="E94" s="371"/>
      <c r="F94" s="371"/>
    </row>
    <row r="95" spans="1:6" ht="14.65" customHeight="1" outlineLevel="1" x14ac:dyDescent="0.25">
      <c r="A95" s="362"/>
      <c r="B95" s="373" t="s">
        <v>491</v>
      </c>
      <c r="C95" s="370">
        <v>530</v>
      </c>
      <c r="D95" s="371"/>
      <c r="E95" s="371"/>
      <c r="F95" s="371"/>
    </row>
    <row r="96" spans="1:6" x14ac:dyDescent="0.25">
      <c r="A96" s="362"/>
      <c r="B96" s="369" t="s">
        <v>492</v>
      </c>
      <c r="C96" s="377">
        <v>540</v>
      </c>
      <c r="D96" s="378">
        <f>D93+D94+D95</f>
        <v>0</v>
      </c>
      <c r="E96" s="378">
        <f>E93+E94+E95</f>
        <v>0</v>
      </c>
      <c r="F96" s="378">
        <f>F93+F94+F95</f>
        <v>0</v>
      </c>
    </row>
    <row r="97" spans="1:6" x14ac:dyDescent="0.25">
      <c r="A97" s="362"/>
      <c r="B97" s="369" t="s">
        <v>192</v>
      </c>
      <c r="C97" s="370"/>
      <c r="D97" s="371"/>
      <c r="E97" s="371"/>
      <c r="F97" s="371"/>
    </row>
    <row r="98" spans="1:6" outlineLevel="1" x14ac:dyDescent="0.25">
      <c r="A98" s="362"/>
      <c r="B98" s="373" t="s">
        <v>493</v>
      </c>
      <c r="C98" s="370">
        <v>550</v>
      </c>
      <c r="D98" s="371"/>
      <c r="E98" s="371"/>
      <c r="F98" s="371"/>
    </row>
    <row r="99" spans="1:6" ht="30" outlineLevel="1" x14ac:dyDescent="0.25">
      <c r="A99" s="362"/>
      <c r="B99" s="373" t="s">
        <v>494</v>
      </c>
      <c r="C99" s="370">
        <v>560</v>
      </c>
      <c r="D99" s="371"/>
      <c r="E99" s="371"/>
      <c r="F99" s="371"/>
    </row>
    <row r="100" spans="1:6" outlineLevel="1" x14ac:dyDescent="0.25">
      <c r="A100" s="362"/>
      <c r="B100" s="373" t="s">
        <v>495</v>
      </c>
      <c r="C100" s="370">
        <v>570</v>
      </c>
      <c r="D100" s="371"/>
      <c r="E100" s="371"/>
      <c r="F100" s="371"/>
    </row>
    <row r="101" spans="1:6" outlineLevel="1" x14ac:dyDescent="0.25">
      <c r="A101" s="362"/>
      <c r="B101" s="373" t="s">
        <v>496</v>
      </c>
      <c r="C101" s="370">
        <v>580</v>
      </c>
      <c r="D101" s="371"/>
      <c r="E101" s="371"/>
      <c r="F101" s="371"/>
    </row>
    <row r="102" spans="1:6" ht="30" x14ac:dyDescent="0.25">
      <c r="A102" s="362"/>
      <c r="B102" s="369" t="s">
        <v>497</v>
      </c>
      <c r="C102" s="377">
        <v>590</v>
      </c>
      <c r="D102" s="378">
        <f>D98+D99+D100+D101</f>
        <v>0</v>
      </c>
      <c r="E102" s="378">
        <f>E98+E99+E100+E101</f>
        <v>0</v>
      </c>
      <c r="F102" s="378">
        <f>F98+F99+F100+F101</f>
        <v>0</v>
      </c>
    </row>
    <row r="103" spans="1:6" x14ac:dyDescent="0.25">
      <c r="A103" s="362"/>
      <c r="B103" s="369" t="s">
        <v>193</v>
      </c>
      <c r="C103" s="377">
        <v>600</v>
      </c>
      <c r="D103" s="378"/>
      <c r="E103" s="378"/>
      <c r="F103" s="378"/>
    </row>
    <row r="104" spans="1:6" x14ac:dyDescent="0.25">
      <c r="A104" s="362"/>
      <c r="B104" s="369" t="s">
        <v>194</v>
      </c>
      <c r="C104" s="377">
        <v>610</v>
      </c>
      <c r="D104" s="378"/>
      <c r="E104" s="378"/>
      <c r="F104" s="378"/>
    </row>
    <row r="105" spans="1:6" ht="29.25" x14ac:dyDescent="0.25">
      <c r="A105" s="389"/>
      <c r="B105" s="369" t="s">
        <v>498</v>
      </c>
      <c r="C105" s="377">
        <v>620</v>
      </c>
      <c r="D105" s="390">
        <f>D90+D91+D96+D102+D103+D104</f>
        <v>0</v>
      </c>
      <c r="E105" s="390">
        <f>E90+E91+E96+E102+E103+E104</f>
        <v>0</v>
      </c>
      <c r="F105" s="390">
        <f>F90+F91+F96+F102+F103+F104</f>
        <v>0</v>
      </c>
    </row>
    <row r="106" spans="1:6" x14ac:dyDescent="0.25">
      <c r="A106" s="391" t="s">
        <v>499</v>
      </c>
      <c r="B106" s="369" t="s">
        <v>500</v>
      </c>
      <c r="C106" s="370"/>
      <c r="D106" s="371"/>
      <c r="E106" s="371"/>
      <c r="F106" s="371"/>
    </row>
    <row r="107" spans="1:6" ht="13.9" customHeight="1" outlineLevel="1" x14ac:dyDescent="0.25">
      <c r="A107" s="391"/>
      <c r="B107" s="373" t="s">
        <v>501</v>
      </c>
      <c r="C107" s="370">
        <v>630</v>
      </c>
      <c r="D107" s="371"/>
      <c r="E107" s="371"/>
      <c r="F107" s="371"/>
    </row>
    <row r="108" spans="1:6" ht="13.9" customHeight="1" outlineLevel="1" x14ac:dyDescent="0.25">
      <c r="A108" s="391"/>
      <c r="B108" s="373" t="s">
        <v>502</v>
      </c>
      <c r="C108" s="370">
        <v>640</v>
      </c>
      <c r="D108" s="371">
        <f>D110+D113</f>
        <v>0</v>
      </c>
      <c r="E108" s="371">
        <f>E110+E113</f>
        <v>0</v>
      </c>
      <c r="F108" s="371">
        <f>F110+F113</f>
        <v>0</v>
      </c>
    </row>
    <row r="109" spans="1:6" outlineLevel="1" x14ac:dyDescent="0.25">
      <c r="A109" s="391"/>
      <c r="B109" s="392" t="s">
        <v>418</v>
      </c>
      <c r="C109" s="370"/>
      <c r="D109" s="393"/>
      <c r="E109" s="393"/>
      <c r="F109" s="393"/>
    </row>
    <row r="110" spans="1:6" s="383" customFormat="1" ht="13.9" customHeight="1" outlineLevel="1" x14ac:dyDescent="0.25">
      <c r="A110" s="394"/>
      <c r="B110" s="374" t="s">
        <v>503</v>
      </c>
      <c r="C110" s="375">
        <v>641</v>
      </c>
      <c r="D110" s="395"/>
      <c r="E110" s="395"/>
      <c r="F110" s="395"/>
    </row>
    <row r="111" spans="1:6" s="383" customFormat="1" ht="13.9" customHeight="1" outlineLevel="1" x14ac:dyDescent="0.25">
      <c r="A111" s="394"/>
      <c r="B111" s="374" t="s">
        <v>504</v>
      </c>
      <c r="C111" s="375"/>
      <c r="D111" s="395"/>
      <c r="E111" s="395"/>
      <c r="F111" s="395"/>
    </row>
    <row r="112" spans="1:6" s="383" customFormat="1" ht="30" outlineLevel="1" x14ac:dyDescent="0.25">
      <c r="A112" s="394"/>
      <c r="B112" s="374" t="s">
        <v>505</v>
      </c>
      <c r="C112" s="375">
        <v>642</v>
      </c>
      <c r="D112" s="376"/>
      <c r="E112" s="376"/>
      <c r="F112" s="376"/>
    </row>
    <row r="113" spans="1:6" s="383" customFormat="1" ht="13.9" customHeight="1" outlineLevel="1" x14ac:dyDescent="0.25">
      <c r="A113" s="394"/>
      <c r="B113" s="374" t="s">
        <v>506</v>
      </c>
      <c r="C113" s="375">
        <v>643</v>
      </c>
      <c r="D113" s="376"/>
      <c r="E113" s="376"/>
      <c r="F113" s="376"/>
    </row>
    <row r="114" spans="1:6" ht="13.9" customHeight="1" outlineLevel="1" x14ac:dyDescent="0.25">
      <c r="A114" s="391"/>
      <c r="B114" s="373" t="s">
        <v>507</v>
      </c>
      <c r="C114" s="370">
        <v>650</v>
      </c>
      <c r="D114" s="371"/>
      <c r="E114" s="371"/>
      <c r="F114" s="371"/>
    </row>
    <row r="115" spans="1:6" ht="13.9" customHeight="1" outlineLevel="1" x14ac:dyDescent="0.25">
      <c r="A115" s="391"/>
      <c r="B115" s="373" t="s">
        <v>508</v>
      </c>
      <c r="C115" s="370">
        <v>660</v>
      </c>
      <c r="D115" s="371"/>
      <c r="E115" s="371"/>
      <c r="F115" s="371"/>
    </row>
    <row r="116" spans="1:6" s="383" customFormat="1" ht="13.9" customHeight="1" outlineLevel="1" x14ac:dyDescent="0.25">
      <c r="A116" s="394"/>
      <c r="B116" s="374" t="s">
        <v>509</v>
      </c>
      <c r="C116" s="375">
        <v>661</v>
      </c>
      <c r="D116" s="376"/>
      <c r="E116" s="376"/>
      <c r="F116" s="376"/>
    </row>
    <row r="117" spans="1:6" ht="13.9" customHeight="1" outlineLevel="1" x14ac:dyDescent="0.25">
      <c r="A117" s="391"/>
      <c r="B117" s="373" t="s">
        <v>510</v>
      </c>
      <c r="C117" s="370">
        <v>670</v>
      </c>
      <c r="D117" s="371"/>
      <c r="E117" s="371"/>
      <c r="F117" s="371"/>
    </row>
    <row r="118" spans="1:6" ht="13.9" customHeight="1" outlineLevel="1" x14ac:dyDescent="0.25">
      <c r="A118" s="391"/>
      <c r="B118" s="373" t="s">
        <v>511</v>
      </c>
      <c r="C118" s="370">
        <v>680</v>
      </c>
      <c r="D118" s="371"/>
      <c r="E118" s="371"/>
      <c r="F118" s="371"/>
    </row>
    <row r="119" spans="1:6" ht="13.9" customHeight="1" outlineLevel="1" x14ac:dyDescent="0.25">
      <c r="A119" s="391"/>
      <c r="B119" s="373" t="s">
        <v>512</v>
      </c>
      <c r="C119" s="370">
        <v>690</v>
      </c>
      <c r="D119" s="371"/>
      <c r="E119" s="371"/>
      <c r="F119" s="371"/>
    </row>
    <row r="120" spans="1:6" ht="31.9" customHeight="1" x14ac:dyDescent="0.25">
      <c r="A120" s="389"/>
      <c r="B120" s="369" t="s">
        <v>513</v>
      </c>
      <c r="C120" s="377">
        <v>700</v>
      </c>
      <c r="D120" s="390">
        <f>D107+D108+D114+D115+D117+D118+D119</f>
        <v>0</v>
      </c>
      <c r="E120" s="390">
        <f>E107+E108+E114+E115+E117+E118+E119</f>
        <v>0</v>
      </c>
      <c r="F120" s="390">
        <f>F107+F108+F114+F115+F117+F118+F119</f>
        <v>0</v>
      </c>
    </row>
    <row r="121" spans="1:6" x14ac:dyDescent="0.25">
      <c r="A121" s="362" t="s">
        <v>514</v>
      </c>
      <c r="B121" s="369" t="s">
        <v>515</v>
      </c>
      <c r="C121" s="370"/>
      <c r="D121" s="371"/>
      <c r="E121" s="371"/>
      <c r="F121" s="371"/>
    </row>
    <row r="122" spans="1:6" outlineLevel="1" x14ac:dyDescent="0.25">
      <c r="A122" s="380"/>
      <c r="B122" s="373" t="s">
        <v>516</v>
      </c>
      <c r="C122" s="370">
        <v>710</v>
      </c>
      <c r="D122" s="371"/>
      <c r="E122" s="371"/>
      <c r="F122" s="371"/>
    </row>
    <row r="123" spans="1:6" outlineLevel="1" x14ac:dyDescent="0.25">
      <c r="A123" s="380"/>
      <c r="B123" s="373" t="s">
        <v>517</v>
      </c>
      <c r="C123" s="370">
        <v>720</v>
      </c>
      <c r="D123" s="371">
        <f>D125+D127</f>
        <v>0</v>
      </c>
      <c r="E123" s="371">
        <f>E125+E127</f>
        <v>0</v>
      </c>
      <c r="F123" s="371">
        <f>F125+F127</f>
        <v>0</v>
      </c>
    </row>
    <row r="124" spans="1:6" s="383" customFormat="1" ht="13.9" customHeight="1" outlineLevel="1" x14ac:dyDescent="0.25">
      <c r="A124" s="396"/>
      <c r="B124" s="379" t="s">
        <v>418</v>
      </c>
      <c r="C124" s="375"/>
      <c r="D124" s="395"/>
      <c r="E124" s="395"/>
      <c r="F124" s="395"/>
    </row>
    <row r="125" spans="1:6" s="383" customFormat="1" outlineLevel="1" x14ac:dyDescent="0.25">
      <c r="A125" s="396"/>
      <c r="B125" s="374" t="s">
        <v>503</v>
      </c>
      <c r="C125" s="375">
        <v>721</v>
      </c>
      <c r="D125" s="395"/>
      <c r="E125" s="395"/>
      <c r="F125" s="395"/>
    </row>
    <row r="126" spans="1:6" s="383" customFormat="1" ht="30" outlineLevel="1" x14ac:dyDescent="0.25">
      <c r="A126" s="396"/>
      <c r="B126" s="379" t="s">
        <v>518</v>
      </c>
      <c r="C126" s="375">
        <v>722</v>
      </c>
      <c r="D126" s="376"/>
      <c r="E126" s="376"/>
      <c r="F126" s="376"/>
    </row>
    <row r="127" spans="1:6" s="383" customFormat="1" outlineLevel="1" x14ac:dyDescent="0.25">
      <c r="A127" s="396"/>
      <c r="B127" s="374" t="s">
        <v>519</v>
      </c>
      <c r="C127" s="375">
        <v>723</v>
      </c>
      <c r="D127" s="376"/>
      <c r="E127" s="376"/>
      <c r="F127" s="376"/>
    </row>
    <row r="128" spans="1:6" outlineLevel="1" x14ac:dyDescent="0.25">
      <c r="A128" s="380"/>
      <c r="B128" s="373" t="s">
        <v>520</v>
      </c>
      <c r="C128" s="370">
        <v>730</v>
      </c>
      <c r="D128" s="371"/>
      <c r="E128" s="371"/>
      <c r="F128" s="371"/>
    </row>
    <row r="129" spans="1:6" outlineLevel="1" x14ac:dyDescent="0.25">
      <c r="A129" s="380"/>
      <c r="B129" s="373" t="s">
        <v>521</v>
      </c>
      <c r="C129" s="370">
        <v>740</v>
      </c>
      <c r="D129" s="371"/>
      <c r="E129" s="371"/>
      <c r="F129" s="371"/>
    </row>
    <row r="130" spans="1:6" s="383" customFormat="1" ht="27.75" customHeight="1" outlineLevel="1" x14ac:dyDescent="0.25">
      <c r="A130" s="396"/>
      <c r="B130" s="379" t="s">
        <v>509</v>
      </c>
      <c r="C130" s="375">
        <v>741</v>
      </c>
      <c r="D130" s="376"/>
      <c r="E130" s="376"/>
      <c r="F130" s="376"/>
    </row>
    <row r="131" spans="1:6" outlineLevel="1" x14ac:dyDescent="0.25">
      <c r="A131" s="380"/>
      <c r="B131" s="373" t="s">
        <v>522</v>
      </c>
      <c r="C131" s="370">
        <v>750</v>
      </c>
      <c r="D131" s="371"/>
      <c r="E131" s="371"/>
      <c r="F131" s="371"/>
    </row>
    <row r="132" spans="1:6" outlineLevel="1" x14ac:dyDescent="0.25">
      <c r="A132" s="380"/>
      <c r="B132" s="373" t="s">
        <v>523</v>
      </c>
      <c r="C132" s="370">
        <v>760</v>
      </c>
      <c r="D132" s="371"/>
      <c r="E132" s="371"/>
      <c r="F132" s="371"/>
    </row>
    <row r="133" spans="1:6" outlineLevel="1" x14ac:dyDescent="0.25">
      <c r="A133" s="380"/>
      <c r="B133" s="373" t="s">
        <v>524</v>
      </c>
      <c r="C133" s="370">
        <v>770</v>
      </c>
      <c r="D133" s="371"/>
      <c r="E133" s="371"/>
      <c r="F133" s="371"/>
    </row>
    <row r="134" spans="1:6" outlineLevel="1" x14ac:dyDescent="0.25">
      <c r="A134" s="380"/>
      <c r="B134" s="373" t="s">
        <v>525</v>
      </c>
      <c r="C134" s="370">
        <v>780</v>
      </c>
      <c r="D134" s="371"/>
      <c r="E134" s="371"/>
      <c r="F134" s="371"/>
    </row>
    <row r="135" spans="1:6" outlineLevel="1" x14ac:dyDescent="0.25">
      <c r="A135" s="380"/>
      <c r="B135" s="373" t="s">
        <v>526</v>
      </c>
      <c r="C135" s="370">
        <v>790</v>
      </c>
      <c r="D135" s="371"/>
      <c r="E135" s="371"/>
      <c r="F135" s="371"/>
    </row>
    <row r="136" spans="1:6" outlineLevel="1" x14ac:dyDescent="0.25">
      <c r="A136" s="380"/>
      <c r="B136" s="373" t="s">
        <v>527</v>
      </c>
      <c r="C136" s="370">
        <v>800</v>
      </c>
      <c r="D136" s="371"/>
      <c r="E136" s="371"/>
      <c r="F136" s="371"/>
    </row>
    <row r="137" spans="1:6" outlineLevel="1" x14ac:dyDescent="0.25">
      <c r="A137" s="380"/>
      <c r="B137" s="373" t="s">
        <v>528</v>
      </c>
      <c r="C137" s="370">
        <v>810</v>
      </c>
      <c r="D137" s="371"/>
      <c r="E137" s="371"/>
      <c r="F137" s="371"/>
    </row>
    <row r="138" spans="1:6" ht="45" x14ac:dyDescent="0.25">
      <c r="A138" s="380"/>
      <c r="B138" s="369" t="s">
        <v>529</v>
      </c>
      <c r="C138" s="377">
        <v>820</v>
      </c>
      <c r="D138" s="390">
        <f>D122+D123+D128+D129+D131+D132+D133+D134+D135+D136+D137</f>
        <v>0</v>
      </c>
      <c r="E138" s="390">
        <f>E122+E123+E128+E129+E131+E132+E133+E134+E135+E136+E137</f>
        <v>0</v>
      </c>
      <c r="F138" s="390">
        <f>F122+F123+F128+F129+F131+F132+F133+F134+F135+F136+F137</f>
        <v>0</v>
      </c>
    </row>
    <row r="139" spans="1:6" ht="13.9" customHeight="1" x14ac:dyDescent="0.25">
      <c r="A139" s="368" t="s">
        <v>530</v>
      </c>
      <c r="B139" s="369" t="s">
        <v>531</v>
      </c>
      <c r="C139" s="370"/>
      <c r="D139" s="371"/>
      <c r="E139" s="371"/>
      <c r="F139" s="371"/>
    </row>
    <row r="140" spans="1:6" ht="17.25" customHeight="1" outlineLevel="1" x14ac:dyDescent="0.25">
      <c r="A140" s="372"/>
      <c r="B140" s="373" t="s">
        <v>532</v>
      </c>
      <c r="C140" s="370">
        <v>830</v>
      </c>
      <c r="D140" s="371"/>
      <c r="E140" s="371"/>
      <c r="F140" s="371"/>
    </row>
    <row r="141" spans="1:6" ht="30" outlineLevel="1" x14ac:dyDescent="0.25">
      <c r="A141" s="372"/>
      <c r="B141" s="373" t="s">
        <v>533</v>
      </c>
      <c r="C141" s="370">
        <v>840</v>
      </c>
      <c r="D141" s="371"/>
      <c r="E141" s="371"/>
      <c r="F141" s="371"/>
    </row>
    <row r="142" spans="1:6" ht="13.9" customHeight="1" outlineLevel="1" x14ac:dyDescent="0.25">
      <c r="A142" s="372"/>
      <c r="B142" s="373" t="s">
        <v>534</v>
      </c>
      <c r="C142" s="370">
        <v>850</v>
      </c>
      <c r="D142" s="371"/>
      <c r="E142" s="371"/>
      <c r="F142" s="371"/>
    </row>
    <row r="143" spans="1:6" ht="13.9" customHeight="1" outlineLevel="1" x14ac:dyDescent="0.25">
      <c r="A143" s="372"/>
      <c r="B143" s="373" t="s">
        <v>535</v>
      </c>
      <c r="C143" s="370">
        <v>860</v>
      </c>
      <c r="D143" s="371"/>
      <c r="E143" s="371"/>
      <c r="F143" s="371"/>
    </row>
    <row r="144" spans="1:6" ht="30" x14ac:dyDescent="0.25">
      <c r="A144" s="372"/>
      <c r="B144" s="369" t="s">
        <v>536</v>
      </c>
      <c r="C144" s="370">
        <v>870</v>
      </c>
      <c r="D144" s="393">
        <f>D140+D141+D142+D143</f>
        <v>0</v>
      </c>
      <c r="E144" s="393">
        <f>E140+E141+E142+E143</f>
        <v>0</v>
      </c>
      <c r="F144" s="393">
        <f>F140+F141+F142+F143</f>
        <v>0</v>
      </c>
    </row>
    <row r="145" spans="1:6" ht="16.899999999999999" customHeight="1" x14ac:dyDescent="0.25">
      <c r="A145" s="397"/>
      <c r="B145" s="387" t="s">
        <v>537</v>
      </c>
      <c r="C145" s="211">
        <v>880</v>
      </c>
      <c r="D145" s="398">
        <f>D105+D120+D138+D144</f>
        <v>0</v>
      </c>
      <c r="E145" s="398">
        <f>E105+E120+E138+E144</f>
        <v>0</v>
      </c>
      <c r="F145" s="398">
        <f>F105+F120+F138+F144</f>
        <v>0</v>
      </c>
    </row>
    <row r="146" spans="1:6" ht="12" customHeight="1" x14ac:dyDescent="0.25">
      <c r="C146" s="399"/>
      <c r="D146" s="400">
        <f>D82-D145</f>
        <v>0</v>
      </c>
      <c r="E146" s="400">
        <f>E82-E145</f>
        <v>0</v>
      </c>
      <c r="F146" s="400">
        <f>F82-F145</f>
        <v>0</v>
      </c>
    </row>
    <row r="147" spans="1:6" x14ac:dyDescent="0.25">
      <c r="C147" s="399"/>
    </row>
    <row r="148" spans="1:6" ht="24" customHeight="1" x14ac:dyDescent="0.25">
      <c r="A148" s="363"/>
      <c r="B148" s="401" t="s">
        <v>204</v>
      </c>
      <c r="C148" s="402"/>
      <c r="D148" s="365"/>
      <c r="E148" s="365"/>
      <c r="F148" s="365"/>
    </row>
    <row r="149" spans="1:6" ht="12" customHeight="1" x14ac:dyDescent="0.25">
      <c r="A149" s="361"/>
      <c r="B149" s="403"/>
      <c r="C149" s="404"/>
      <c r="D149" s="366"/>
      <c r="E149" s="366"/>
      <c r="F149" s="366"/>
    </row>
    <row r="150" spans="1:6" s="361" customFormat="1" ht="28.5" x14ac:dyDescent="0.25">
      <c r="B150" s="367" t="s">
        <v>0</v>
      </c>
      <c r="C150" s="367" t="s">
        <v>160</v>
      </c>
      <c r="D150" s="212">
        <f>D$5</f>
        <v>2024</v>
      </c>
      <c r="E150" s="212">
        <f>E$5</f>
        <v>2025</v>
      </c>
      <c r="F150" s="212" t="str">
        <f>F$5</f>
        <v>2026
primele XX luni</v>
      </c>
    </row>
    <row r="151" spans="1:6" x14ac:dyDescent="0.25">
      <c r="B151" s="405">
        <v>1</v>
      </c>
      <c r="C151" s="405">
        <v>2</v>
      </c>
      <c r="D151" s="406">
        <v>3</v>
      </c>
      <c r="E151" s="406">
        <v>4</v>
      </c>
      <c r="F151" s="406">
        <v>5</v>
      </c>
    </row>
    <row r="152" spans="1:6" x14ac:dyDescent="0.25">
      <c r="B152" s="369" t="s">
        <v>538</v>
      </c>
      <c r="C152" s="407" t="s">
        <v>166</v>
      </c>
      <c r="D152" s="378">
        <f>D154+D155+D156+D157+D158+D159</f>
        <v>0</v>
      </c>
      <c r="E152" s="378">
        <f>E154+E155+E156+E157+E158+E159</f>
        <v>0</v>
      </c>
      <c r="F152" s="378">
        <f>F154+F155+F156+F157+F158+F159</f>
        <v>0</v>
      </c>
    </row>
    <row r="153" spans="1:6" outlineLevel="1" x14ac:dyDescent="0.25">
      <c r="B153" s="379" t="s">
        <v>418</v>
      </c>
      <c r="C153" s="408"/>
      <c r="D153" s="376"/>
      <c r="E153" s="376"/>
      <c r="F153" s="376"/>
    </row>
    <row r="154" spans="1:6" outlineLevel="1" x14ac:dyDescent="0.25">
      <c r="B154" s="373" t="s">
        <v>539</v>
      </c>
      <c r="C154" s="409" t="s">
        <v>540</v>
      </c>
      <c r="D154" s="371"/>
      <c r="E154" s="371"/>
      <c r="F154" s="371"/>
    </row>
    <row r="155" spans="1:6" ht="30" outlineLevel="1" x14ac:dyDescent="0.25">
      <c r="B155" s="373" t="s">
        <v>541</v>
      </c>
      <c r="C155" s="409" t="s">
        <v>542</v>
      </c>
      <c r="D155" s="371"/>
      <c r="E155" s="371"/>
      <c r="F155" s="371"/>
    </row>
    <row r="156" spans="1:6" outlineLevel="1" x14ac:dyDescent="0.25">
      <c r="B156" s="373" t="s">
        <v>543</v>
      </c>
      <c r="C156" s="409" t="s">
        <v>544</v>
      </c>
      <c r="D156" s="371"/>
      <c r="E156" s="371"/>
      <c r="F156" s="371"/>
    </row>
    <row r="157" spans="1:6" outlineLevel="1" x14ac:dyDescent="0.25">
      <c r="B157" s="373" t="s">
        <v>545</v>
      </c>
      <c r="C157" s="409" t="s">
        <v>546</v>
      </c>
      <c r="D157" s="371"/>
      <c r="E157" s="371"/>
      <c r="F157" s="371"/>
    </row>
    <row r="158" spans="1:6" outlineLevel="1" x14ac:dyDescent="0.25">
      <c r="B158" s="373" t="s">
        <v>547</v>
      </c>
      <c r="C158" s="409" t="s">
        <v>548</v>
      </c>
      <c r="D158" s="371"/>
      <c r="E158" s="371"/>
      <c r="F158" s="371"/>
    </row>
    <row r="159" spans="1:6" outlineLevel="1" x14ac:dyDescent="0.25">
      <c r="B159" s="373" t="s">
        <v>549</v>
      </c>
      <c r="C159" s="409" t="s">
        <v>550</v>
      </c>
      <c r="D159" s="371"/>
      <c r="E159" s="371"/>
      <c r="F159" s="371"/>
    </row>
    <row r="160" spans="1:6" x14ac:dyDescent="0.25">
      <c r="B160" s="369" t="s">
        <v>551</v>
      </c>
      <c r="C160" s="407" t="s">
        <v>168</v>
      </c>
      <c r="D160" s="378">
        <f>D162+D163+D164+D165+D166+D167</f>
        <v>0</v>
      </c>
      <c r="E160" s="378">
        <f>E162+E163+E164+E165+E166+E167</f>
        <v>0</v>
      </c>
      <c r="F160" s="378">
        <f>F162+F163+F164+F165+F166+F167</f>
        <v>0</v>
      </c>
    </row>
    <row r="161" spans="2:6" outlineLevel="1" x14ac:dyDescent="0.25">
      <c r="B161" s="379" t="s">
        <v>552</v>
      </c>
      <c r="C161" s="408"/>
      <c r="D161" s="376"/>
      <c r="E161" s="376"/>
      <c r="F161" s="376"/>
    </row>
    <row r="162" spans="2:6" outlineLevel="1" x14ac:dyDescent="0.25">
      <c r="B162" s="373" t="s">
        <v>553</v>
      </c>
      <c r="C162" s="409" t="s">
        <v>554</v>
      </c>
      <c r="D162" s="371"/>
      <c r="E162" s="371"/>
      <c r="F162" s="371"/>
    </row>
    <row r="163" spans="2:6" ht="30" outlineLevel="1" x14ac:dyDescent="0.25">
      <c r="B163" s="373" t="s">
        <v>555</v>
      </c>
      <c r="C163" s="409" t="s">
        <v>556</v>
      </c>
      <c r="D163" s="371"/>
      <c r="E163" s="371"/>
      <c r="F163" s="371"/>
    </row>
    <row r="164" spans="2:6" outlineLevel="1" x14ac:dyDescent="0.25">
      <c r="B164" s="373" t="s">
        <v>557</v>
      </c>
      <c r="C164" s="409" t="s">
        <v>558</v>
      </c>
      <c r="D164" s="371"/>
      <c r="E164" s="371"/>
      <c r="F164" s="371"/>
    </row>
    <row r="165" spans="2:6" outlineLevel="1" x14ac:dyDescent="0.25">
      <c r="B165" s="373" t="s">
        <v>559</v>
      </c>
      <c r="C165" s="409" t="s">
        <v>560</v>
      </c>
      <c r="D165" s="371"/>
      <c r="E165" s="371"/>
      <c r="F165" s="371"/>
    </row>
    <row r="166" spans="2:6" outlineLevel="1" x14ac:dyDescent="0.25">
      <c r="B166" s="373" t="s">
        <v>561</v>
      </c>
      <c r="C166" s="409" t="s">
        <v>562</v>
      </c>
      <c r="D166" s="371"/>
      <c r="E166" s="371"/>
      <c r="F166" s="371"/>
    </row>
    <row r="167" spans="2:6" outlineLevel="1" x14ac:dyDescent="0.25">
      <c r="B167" s="373" t="s">
        <v>563</v>
      </c>
      <c r="C167" s="409" t="s">
        <v>564</v>
      </c>
      <c r="D167" s="371"/>
      <c r="E167" s="371"/>
      <c r="F167" s="371"/>
    </row>
    <row r="168" spans="2:6" x14ac:dyDescent="0.25">
      <c r="B168" s="369" t="s">
        <v>565</v>
      </c>
      <c r="C168" s="407" t="s">
        <v>170</v>
      </c>
      <c r="D168" s="378">
        <f>D152-D160</f>
        <v>0</v>
      </c>
      <c r="E168" s="378">
        <f>E152-E160</f>
        <v>0</v>
      </c>
      <c r="F168" s="378">
        <f>F152-F160</f>
        <v>0</v>
      </c>
    </row>
    <row r="169" spans="2:6" x14ac:dyDescent="0.25">
      <c r="B169" s="373" t="s">
        <v>566</v>
      </c>
      <c r="C169" s="409" t="s">
        <v>172</v>
      </c>
      <c r="D169" s="371"/>
      <c r="E169" s="371"/>
      <c r="F169" s="371"/>
    </row>
    <row r="170" spans="2:6" x14ac:dyDescent="0.25">
      <c r="B170" s="373" t="s">
        <v>567</v>
      </c>
      <c r="C170" s="409" t="s">
        <v>174</v>
      </c>
      <c r="D170" s="371"/>
      <c r="E170" s="371"/>
      <c r="F170" s="371"/>
    </row>
    <row r="171" spans="2:6" x14ac:dyDescent="0.25">
      <c r="B171" s="373" t="s">
        <v>568</v>
      </c>
      <c r="C171" s="409" t="s">
        <v>178</v>
      </c>
      <c r="D171" s="371"/>
      <c r="E171" s="371"/>
      <c r="F171" s="371"/>
    </row>
    <row r="172" spans="2:6" x14ac:dyDescent="0.25">
      <c r="B172" s="373" t="s">
        <v>569</v>
      </c>
      <c r="C172" s="409" t="s">
        <v>180</v>
      </c>
      <c r="D172" s="371"/>
      <c r="E172" s="371"/>
      <c r="F172" s="371"/>
    </row>
    <row r="173" spans="2:6" ht="44.25" x14ac:dyDescent="0.25">
      <c r="B173" s="369" t="s">
        <v>570</v>
      </c>
      <c r="C173" s="409" t="s">
        <v>182</v>
      </c>
      <c r="D173" s="378">
        <f>D168+D169-D170-D171-D172</f>
        <v>0</v>
      </c>
      <c r="E173" s="378">
        <f>E168+E169-E170-E171-E172</f>
        <v>0</v>
      </c>
      <c r="F173" s="378">
        <f>F168+F169-F170-F171-F172</f>
        <v>0</v>
      </c>
    </row>
    <row r="174" spans="2:6" x14ac:dyDescent="0.25">
      <c r="B174" s="369" t="s">
        <v>571</v>
      </c>
      <c r="C174" s="407" t="s">
        <v>184</v>
      </c>
      <c r="D174" s="378">
        <f>D176+D178+D180+D182+D183+D184</f>
        <v>0</v>
      </c>
      <c r="E174" s="378">
        <f>E176+E178+E180+E182+E183+E184</f>
        <v>0</v>
      </c>
      <c r="F174" s="378">
        <f>F176+F178+F180+F182+F183+F184</f>
        <v>0</v>
      </c>
    </row>
    <row r="175" spans="2:6" outlineLevel="1" x14ac:dyDescent="0.25">
      <c r="B175" s="379" t="s">
        <v>418</v>
      </c>
      <c r="C175" s="408"/>
      <c r="D175" s="376"/>
      <c r="E175" s="376"/>
      <c r="F175" s="376"/>
    </row>
    <row r="176" spans="2:6" outlineLevel="1" x14ac:dyDescent="0.25">
      <c r="B176" s="373" t="s">
        <v>572</v>
      </c>
      <c r="C176" s="409" t="s">
        <v>573</v>
      </c>
      <c r="D176" s="393"/>
      <c r="E176" s="393"/>
      <c r="F176" s="393"/>
    </row>
    <row r="177" spans="2:6" outlineLevel="1" x14ac:dyDescent="0.25">
      <c r="B177" s="379" t="s">
        <v>574</v>
      </c>
      <c r="C177" s="409" t="s">
        <v>575</v>
      </c>
      <c r="D177" s="371"/>
      <c r="E177" s="371"/>
      <c r="F177" s="371"/>
    </row>
    <row r="178" spans="2:6" outlineLevel="1" x14ac:dyDescent="0.25">
      <c r="B178" s="373" t="s">
        <v>576</v>
      </c>
      <c r="C178" s="409" t="s">
        <v>577</v>
      </c>
      <c r="D178" s="371"/>
      <c r="E178" s="371"/>
      <c r="F178" s="371"/>
    </row>
    <row r="179" spans="2:6" outlineLevel="1" x14ac:dyDescent="0.25">
      <c r="B179" s="379" t="s">
        <v>574</v>
      </c>
      <c r="C179" s="409" t="s">
        <v>578</v>
      </c>
      <c r="D179" s="371"/>
      <c r="E179" s="371"/>
      <c r="F179" s="371"/>
    </row>
    <row r="180" spans="2:6" outlineLevel="1" x14ac:dyDescent="0.25">
      <c r="B180" s="373" t="s">
        <v>579</v>
      </c>
      <c r="C180" s="409" t="s">
        <v>580</v>
      </c>
      <c r="D180" s="371"/>
      <c r="E180" s="371"/>
      <c r="F180" s="371"/>
    </row>
    <row r="181" spans="2:6" outlineLevel="1" x14ac:dyDescent="0.25">
      <c r="B181" s="379" t="s">
        <v>574</v>
      </c>
      <c r="C181" s="408" t="s">
        <v>581</v>
      </c>
      <c r="D181" s="376"/>
      <c r="E181" s="376"/>
      <c r="F181" s="376"/>
    </row>
    <row r="182" spans="2:6" ht="30" outlineLevel="1" x14ac:dyDescent="0.25">
      <c r="B182" s="373" t="s">
        <v>582</v>
      </c>
      <c r="C182" s="409" t="s">
        <v>583</v>
      </c>
      <c r="D182" s="371"/>
      <c r="E182" s="371"/>
      <c r="F182" s="371"/>
    </row>
    <row r="183" spans="2:6" outlineLevel="1" x14ac:dyDescent="0.25">
      <c r="B183" s="373" t="s">
        <v>584</v>
      </c>
      <c r="C183" s="409" t="s">
        <v>585</v>
      </c>
      <c r="D183" s="371"/>
      <c r="E183" s="371"/>
      <c r="F183" s="371"/>
    </row>
    <row r="184" spans="2:6" ht="30" outlineLevel="1" x14ac:dyDescent="0.25">
      <c r="B184" s="373" t="s">
        <v>586</v>
      </c>
      <c r="C184" s="409" t="s">
        <v>587</v>
      </c>
      <c r="D184" s="371"/>
      <c r="E184" s="371"/>
      <c r="F184" s="371"/>
    </row>
    <row r="185" spans="2:6" x14ac:dyDescent="0.25">
      <c r="B185" s="369" t="s">
        <v>588</v>
      </c>
      <c r="C185" s="407">
        <v>100</v>
      </c>
      <c r="D185" s="378">
        <f>D187+D189+D190+D191</f>
        <v>0</v>
      </c>
      <c r="E185" s="378">
        <f>E187+E189+E190+E191</f>
        <v>0</v>
      </c>
      <c r="F185" s="378">
        <f>F187+F189+F190+F191</f>
        <v>0</v>
      </c>
    </row>
    <row r="186" spans="2:6" outlineLevel="1" x14ac:dyDescent="0.25">
      <c r="B186" s="379" t="s">
        <v>418</v>
      </c>
      <c r="C186" s="408"/>
      <c r="D186" s="393"/>
      <c r="E186" s="393"/>
      <c r="F186" s="393"/>
    </row>
    <row r="187" spans="2:6" outlineLevel="1" x14ac:dyDescent="0.25">
      <c r="B187" s="373" t="s">
        <v>589</v>
      </c>
      <c r="C187" s="409">
        <v>101</v>
      </c>
      <c r="D187" s="393"/>
      <c r="E187" s="393"/>
      <c r="F187" s="393"/>
    </row>
    <row r="188" spans="2:6" outlineLevel="1" x14ac:dyDescent="0.25">
      <c r="B188" s="379" t="s">
        <v>590</v>
      </c>
      <c r="C188" s="408">
        <v>102</v>
      </c>
      <c r="D188" s="376"/>
      <c r="E188" s="376"/>
      <c r="F188" s="376"/>
    </row>
    <row r="189" spans="2:6" ht="30" outlineLevel="1" x14ac:dyDescent="0.25">
      <c r="B189" s="373" t="s">
        <v>591</v>
      </c>
      <c r="C189" s="409">
        <v>103</v>
      </c>
      <c r="D189" s="371"/>
      <c r="E189" s="371"/>
      <c r="F189" s="371"/>
    </row>
    <row r="190" spans="2:6" outlineLevel="1" x14ac:dyDescent="0.25">
      <c r="B190" s="373" t="s">
        <v>592</v>
      </c>
      <c r="C190" s="409">
        <v>104</v>
      </c>
      <c r="D190" s="371"/>
      <c r="E190" s="371"/>
      <c r="F190" s="371"/>
    </row>
    <row r="191" spans="2:6" ht="30" outlineLevel="1" x14ac:dyDescent="0.25">
      <c r="B191" s="373" t="s">
        <v>593</v>
      </c>
      <c r="C191" s="409">
        <v>105</v>
      </c>
      <c r="D191" s="371"/>
      <c r="E191" s="371"/>
      <c r="F191" s="371"/>
    </row>
    <row r="192" spans="2:6" ht="30" x14ac:dyDescent="0.25">
      <c r="B192" s="369" t="s">
        <v>594</v>
      </c>
      <c r="C192" s="407">
        <v>110</v>
      </c>
      <c r="D192" s="378">
        <f>D174-D185</f>
        <v>0</v>
      </c>
      <c r="E192" s="378">
        <f>E174-E185</f>
        <v>0</v>
      </c>
      <c r="F192" s="378">
        <f>F174-F185</f>
        <v>0</v>
      </c>
    </row>
    <row r="193" spans="1:6" x14ac:dyDescent="0.25">
      <c r="B193" s="373" t="s">
        <v>595</v>
      </c>
      <c r="C193" s="409">
        <v>120</v>
      </c>
      <c r="D193" s="371"/>
      <c r="E193" s="371"/>
      <c r="F193" s="371"/>
    </row>
    <row r="194" spans="1:6" x14ac:dyDescent="0.25">
      <c r="B194" s="373" t="s">
        <v>596</v>
      </c>
      <c r="C194" s="409">
        <v>130</v>
      </c>
      <c r="D194" s="371"/>
      <c r="E194" s="371"/>
      <c r="F194" s="371"/>
    </row>
    <row r="195" spans="1:6" ht="28.5" x14ac:dyDescent="0.25">
      <c r="B195" s="369" t="s">
        <v>597</v>
      </c>
      <c r="C195" s="409">
        <v>140</v>
      </c>
      <c r="D195" s="390">
        <f>D193-D194</f>
        <v>0</v>
      </c>
      <c r="E195" s="390">
        <f>E193-E194</f>
        <v>0</v>
      </c>
      <c r="F195" s="390">
        <f>F193-F194</f>
        <v>0</v>
      </c>
    </row>
    <row r="196" spans="1:6" ht="29.25" x14ac:dyDescent="0.25">
      <c r="B196" s="369" t="s">
        <v>598</v>
      </c>
      <c r="C196" s="409">
        <v>150</v>
      </c>
      <c r="D196" s="378">
        <f>D192+D195</f>
        <v>0</v>
      </c>
      <c r="E196" s="378">
        <f>E192+E195</f>
        <v>0</v>
      </c>
      <c r="F196" s="378">
        <f>F192+F195</f>
        <v>0</v>
      </c>
    </row>
    <row r="197" spans="1:6" ht="30" x14ac:dyDescent="0.25">
      <c r="B197" s="369" t="s">
        <v>599</v>
      </c>
      <c r="C197" s="409">
        <v>160</v>
      </c>
      <c r="D197" s="378">
        <f>D173+D196</f>
        <v>0</v>
      </c>
      <c r="E197" s="378">
        <f>E173+E196</f>
        <v>0</v>
      </c>
      <c r="F197" s="378">
        <f>F173+F196</f>
        <v>0</v>
      </c>
    </row>
    <row r="198" spans="1:6" x14ac:dyDescent="0.25">
      <c r="B198" s="373" t="s">
        <v>600</v>
      </c>
      <c r="C198" s="409">
        <v>170</v>
      </c>
      <c r="D198" s="371"/>
      <c r="E198" s="371"/>
      <c r="F198" s="371"/>
    </row>
    <row r="199" spans="1:6" ht="29.25" x14ac:dyDescent="0.25">
      <c r="B199" s="369" t="s">
        <v>601</v>
      </c>
      <c r="C199" s="409">
        <v>180</v>
      </c>
      <c r="D199" s="378">
        <f>D197-D198</f>
        <v>0</v>
      </c>
      <c r="E199" s="378">
        <f>E197-E198</f>
        <v>0</v>
      </c>
      <c r="F199" s="378">
        <f>F197-F198</f>
        <v>0</v>
      </c>
    </row>
    <row r="200" spans="1:6" x14ac:dyDescent="0.25">
      <c r="C200" s="399"/>
    </row>
    <row r="201" spans="1:6" ht="20.25" customHeight="1" x14ac:dyDescent="0.25">
      <c r="A201" s="363"/>
      <c r="B201" s="401" t="s">
        <v>602</v>
      </c>
      <c r="C201" s="402"/>
      <c r="D201" s="365"/>
      <c r="E201" s="365"/>
      <c r="F201" s="365"/>
    </row>
    <row r="202" spans="1:6" x14ac:dyDescent="0.25">
      <c r="C202" s="399"/>
    </row>
    <row r="203" spans="1:6" s="404" customFormat="1" ht="28.5" x14ac:dyDescent="0.25">
      <c r="B203" s="211" t="s">
        <v>0</v>
      </c>
      <c r="C203" s="211" t="s">
        <v>205</v>
      </c>
      <c r="D203" s="212">
        <f>D$5</f>
        <v>2024</v>
      </c>
      <c r="E203" s="212">
        <f>E$5</f>
        <v>2025</v>
      </c>
      <c r="F203" s="212" t="str">
        <f>F$5</f>
        <v>2026
primele XX luni</v>
      </c>
    </row>
    <row r="204" spans="1:6" s="404" customFormat="1" ht="14.25" x14ac:dyDescent="0.25">
      <c r="B204" s="211">
        <v>1</v>
      </c>
      <c r="C204" s="211">
        <v>2</v>
      </c>
      <c r="D204" s="212">
        <v>3</v>
      </c>
      <c r="E204" s="212">
        <v>4</v>
      </c>
      <c r="F204" s="212">
        <v>4</v>
      </c>
    </row>
    <row r="205" spans="1:6" x14ac:dyDescent="0.25">
      <c r="B205" s="369" t="s">
        <v>603</v>
      </c>
      <c r="C205" s="409"/>
      <c r="D205" s="371"/>
      <c r="E205" s="371"/>
      <c r="F205" s="371"/>
    </row>
    <row r="206" spans="1:6" outlineLevel="1" x14ac:dyDescent="0.25">
      <c r="B206" s="373" t="s">
        <v>604</v>
      </c>
      <c r="C206" s="409" t="s">
        <v>166</v>
      </c>
      <c r="D206" s="371"/>
      <c r="E206" s="371"/>
      <c r="F206" s="371"/>
    </row>
    <row r="207" spans="1:6" outlineLevel="1" x14ac:dyDescent="0.25">
      <c r="B207" s="373" t="s">
        <v>605</v>
      </c>
      <c r="C207" s="409" t="s">
        <v>168</v>
      </c>
      <c r="D207" s="371"/>
      <c r="E207" s="371"/>
      <c r="F207" s="371"/>
    </row>
    <row r="208" spans="1:6" ht="30" outlineLevel="1" x14ac:dyDescent="0.25">
      <c r="B208" s="373" t="s">
        <v>606</v>
      </c>
      <c r="C208" s="409" t="s">
        <v>170</v>
      </c>
      <c r="D208" s="371"/>
      <c r="E208" s="371"/>
      <c r="F208" s="371"/>
    </row>
    <row r="209" spans="2:6" outlineLevel="1" x14ac:dyDescent="0.25">
      <c r="B209" s="373" t="s">
        <v>607</v>
      </c>
      <c r="C209" s="409" t="s">
        <v>172</v>
      </c>
      <c r="D209" s="371"/>
      <c r="E209" s="371"/>
      <c r="F209" s="371"/>
    </row>
    <row r="210" spans="2:6" outlineLevel="1" x14ac:dyDescent="0.25">
      <c r="B210" s="373" t="s">
        <v>608</v>
      </c>
      <c r="C210" s="409" t="s">
        <v>174</v>
      </c>
      <c r="D210" s="371"/>
      <c r="E210" s="371"/>
      <c r="F210" s="371"/>
    </row>
    <row r="211" spans="2:6" outlineLevel="1" x14ac:dyDescent="0.25">
      <c r="B211" s="373" t="s">
        <v>609</v>
      </c>
      <c r="C211" s="409" t="s">
        <v>178</v>
      </c>
      <c r="D211" s="371"/>
      <c r="E211" s="371"/>
      <c r="F211" s="371"/>
    </row>
    <row r="212" spans="2:6" outlineLevel="1" x14ac:dyDescent="0.25">
      <c r="B212" s="373" t="s">
        <v>610</v>
      </c>
      <c r="C212" s="409" t="s">
        <v>180</v>
      </c>
      <c r="D212" s="371"/>
      <c r="E212" s="371"/>
      <c r="F212" s="371"/>
    </row>
    <row r="213" spans="2:6" ht="44.25" x14ac:dyDescent="0.25">
      <c r="B213" s="369" t="s">
        <v>611</v>
      </c>
      <c r="C213" s="407" t="s">
        <v>182</v>
      </c>
      <c r="D213" s="378">
        <f>D206-D207-D208-D209-D210+D211-D212</f>
        <v>0</v>
      </c>
      <c r="E213" s="378">
        <f>E206-E207-E208-E209-E210+E211-E212</f>
        <v>0</v>
      </c>
      <c r="F213" s="378">
        <f>F206-F207-F208-F209-F210+F211-F212</f>
        <v>0</v>
      </c>
    </row>
    <row r="214" spans="2:6" x14ac:dyDescent="0.25">
      <c r="B214" s="369" t="s">
        <v>612</v>
      </c>
      <c r="C214" s="409"/>
      <c r="D214" s="371"/>
      <c r="E214" s="371"/>
      <c r="F214" s="371"/>
    </row>
    <row r="215" spans="2:6" outlineLevel="1" x14ac:dyDescent="0.25">
      <c r="B215" s="373" t="s">
        <v>613</v>
      </c>
      <c r="C215" s="409" t="s">
        <v>184</v>
      </c>
      <c r="D215" s="371"/>
      <c r="E215" s="371"/>
      <c r="F215" s="371"/>
    </row>
    <row r="216" spans="2:6" outlineLevel="1" x14ac:dyDescent="0.25">
      <c r="B216" s="373" t="s">
        <v>614</v>
      </c>
      <c r="C216" s="370">
        <v>100</v>
      </c>
      <c r="D216" s="371"/>
      <c r="E216" s="371"/>
      <c r="F216" s="371"/>
    </row>
    <row r="217" spans="2:6" outlineLevel="1" x14ac:dyDescent="0.25">
      <c r="B217" s="373" t="s">
        <v>615</v>
      </c>
      <c r="C217" s="370">
        <v>110</v>
      </c>
      <c r="D217" s="371"/>
      <c r="E217" s="371"/>
      <c r="F217" s="371"/>
    </row>
    <row r="218" spans="2:6" outlineLevel="1" x14ac:dyDescent="0.25">
      <c r="B218" s="373" t="s">
        <v>616</v>
      </c>
      <c r="C218" s="370">
        <v>120</v>
      </c>
      <c r="D218" s="371"/>
      <c r="E218" s="371"/>
      <c r="F218" s="371"/>
    </row>
    <row r="219" spans="2:6" outlineLevel="1" x14ac:dyDescent="0.25">
      <c r="B219" s="392" t="s">
        <v>617</v>
      </c>
      <c r="C219" s="370">
        <v>121</v>
      </c>
      <c r="D219" s="371"/>
      <c r="E219" s="371"/>
      <c r="F219" s="371"/>
    </row>
    <row r="220" spans="2:6" outlineLevel="1" x14ac:dyDescent="0.25">
      <c r="B220" s="373" t="s">
        <v>618</v>
      </c>
      <c r="C220" s="370">
        <v>130</v>
      </c>
      <c r="D220" s="371"/>
      <c r="E220" s="371"/>
      <c r="F220" s="371"/>
    </row>
    <row r="221" spans="2:6" ht="44.25" x14ac:dyDescent="0.25">
      <c r="B221" s="369" t="s">
        <v>619</v>
      </c>
      <c r="C221" s="377">
        <v>140</v>
      </c>
      <c r="D221" s="378">
        <f>D215-D216+D217+D218+D220</f>
        <v>0</v>
      </c>
      <c r="E221" s="378">
        <f>E215-E216+E217+E218+E220</f>
        <v>0</v>
      </c>
      <c r="F221" s="378">
        <f>F215-F216+F217+F218+F220</f>
        <v>0</v>
      </c>
    </row>
    <row r="222" spans="2:6" x14ac:dyDescent="0.25">
      <c r="B222" s="369" t="s">
        <v>620</v>
      </c>
      <c r="C222" s="370"/>
      <c r="D222" s="371"/>
      <c r="E222" s="371"/>
      <c r="F222" s="371"/>
    </row>
    <row r="223" spans="2:6" outlineLevel="1" x14ac:dyDescent="0.25">
      <c r="B223" s="373" t="s">
        <v>621</v>
      </c>
      <c r="C223" s="370">
        <v>150</v>
      </c>
      <c r="D223" s="371"/>
      <c r="E223" s="371"/>
      <c r="F223" s="371"/>
    </row>
    <row r="224" spans="2:6" outlineLevel="1" x14ac:dyDescent="0.25">
      <c r="B224" s="373" t="s">
        <v>622</v>
      </c>
      <c r="C224" s="370">
        <v>160</v>
      </c>
      <c r="D224" s="371"/>
      <c r="E224" s="371"/>
      <c r="F224" s="371"/>
    </row>
    <row r="225" spans="1:7" outlineLevel="1" x14ac:dyDescent="0.25">
      <c r="B225" s="373" t="s">
        <v>623</v>
      </c>
      <c r="C225" s="370">
        <v>170</v>
      </c>
      <c r="D225" s="371"/>
      <c r="E225" s="371"/>
      <c r="F225" s="371"/>
    </row>
    <row r="226" spans="1:7" outlineLevel="1" x14ac:dyDescent="0.25">
      <c r="B226" s="392" t="s">
        <v>624</v>
      </c>
      <c r="C226" s="370">
        <v>171</v>
      </c>
      <c r="D226" s="371"/>
      <c r="E226" s="371"/>
      <c r="F226" s="371"/>
    </row>
    <row r="227" spans="1:7" outlineLevel="1" x14ac:dyDescent="0.25">
      <c r="B227" s="373" t="s">
        <v>625</v>
      </c>
      <c r="C227" s="370">
        <v>180</v>
      </c>
      <c r="D227" s="371"/>
      <c r="E227" s="371"/>
      <c r="F227" s="371"/>
    </row>
    <row r="228" spans="1:7" outlineLevel="1" x14ac:dyDescent="0.25">
      <c r="B228" s="373" t="s">
        <v>618</v>
      </c>
      <c r="C228" s="370">
        <v>190</v>
      </c>
      <c r="D228" s="371"/>
      <c r="E228" s="371"/>
      <c r="F228" s="371"/>
    </row>
    <row r="229" spans="1:7" ht="30" x14ac:dyDescent="0.25">
      <c r="B229" s="369" t="s">
        <v>626</v>
      </c>
      <c r="C229" s="377">
        <v>200</v>
      </c>
      <c r="D229" s="378">
        <f>D223-D224-D225+D227+D228</f>
        <v>0</v>
      </c>
      <c r="E229" s="378">
        <f>E223-E224-E225+E227+E228</f>
        <v>0</v>
      </c>
      <c r="F229" s="378">
        <f>F223-F224-F225+F227+F228</f>
        <v>0</v>
      </c>
    </row>
    <row r="230" spans="1:7" ht="30" x14ac:dyDescent="0.25">
      <c r="B230" s="369" t="s">
        <v>627</v>
      </c>
      <c r="C230" s="377">
        <v>210</v>
      </c>
      <c r="D230" s="378">
        <f>D213+D221+D229</f>
        <v>0</v>
      </c>
      <c r="E230" s="378">
        <f>E213+E221+E229</f>
        <v>0</v>
      </c>
      <c r="F230" s="378">
        <f>F213+F221+F229</f>
        <v>0</v>
      </c>
    </row>
    <row r="231" spans="1:7" x14ac:dyDescent="0.25">
      <c r="B231" s="373" t="s">
        <v>628</v>
      </c>
      <c r="C231" s="370">
        <v>220</v>
      </c>
      <c r="D231" s="371"/>
      <c r="E231" s="371"/>
      <c r="F231" s="371"/>
    </row>
    <row r="232" spans="1:7" ht="28.5" x14ac:dyDescent="0.25">
      <c r="B232" s="369" t="s">
        <v>629</v>
      </c>
      <c r="C232" s="377">
        <v>230</v>
      </c>
      <c r="D232" s="378"/>
      <c r="E232" s="378"/>
      <c r="F232" s="378"/>
    </row>
    <row r="233" spans="1:7" ht="29.25" x14ac:dyDescent="0.25">
      <c r="B233" s="369" t="s">
        <v>630</v>
      </c>
      <c r="C233" s="377">
        <v>240</v>
      </c>
      <c r="D233" s="378">
        <f>D230+D231+D232</f>
        <v>0</v>
      </c>
      <c r="E233" s="378">
        <f>E230+E231+E232</f>
        <v>0</v>
      </c>
      <c r="F233" s="378">
        <f>F230+F231+F232</f>
        <v>0</v>
      </c>
    </row>
    <row r="235" spans="1:7" x14ac:dyDescent="0.25">
      <c r="A235" s="410"/>
      <c r="B235" s="411" t="s">
        <v>631</v>
      </c>
      <c r="C235" s="411"/>
      <c r="D235" s="411"/>
      <c r="E235" s="411"/>
      <c r="F235" s="411"/>
      <c r="G235" s="410"/>
    </row>
    <row r="236" spans="1:7" x14ac:dyDescent="0.25">
      <c r="B236" s="412"/>
      <c r="C236" s="412"/>
      <c r="D236" s="412"/>
      <c r="E236" s="412"/>
      <c r="F236" s="412"/>
    </row>
    <row r="237" spans="1:7" s="415" customFormat="1" ht="61.5" customHeight="1" x14ac:dyDescent="0.25">
      <c r="A237" s="413" t="s">
        <v>10</v>
      </c>
      <c r="B237" s="414" t="s">
        <v>0</v>
      </c>
      <c r="C237" s="414" t="s">
        <v>632</v>
      </c>
      <c r="D237" s="414" t="s">
        <v>633</v>
      </c>
      <c r="E237" s="414" t="s">
        <v>634</v>
      </c>
      <c r="F237" s="414" t="s">
        <v>635</v>
      </c>
      <c r="G237" s="414" t="s">
        <v>636</v>
      </c>
    </row>
    <row r="238" spans="1:7" x14ac:dyDescent="0.25">
      <c r="A238" s="416">
        <v>1</v>
      </c>
      <c r="B238" s="416">
        <v>2</v>
      </c>
      <c r="C238" s="416">
        <v>3</v>
      </c>
      <c r="D238" s="416">
        <v>4</v>
      </c>
      <c r="E238" s="416">
        <v>5</v>
      </c>
      <c r="F238" s="416">
        <v>6</v>
      </c>
      <c r="G238" s="416">
        <v>7</v>
      </c>
    </row>
    <row r="239" spans="1:7" x14ac:dyDescent="0.25">
      <c r="A239" s="417" t="s">
        <v>637</v>
      </c>
      <c r="B239" s="417" t="s">
        <v>638</v>
      </c>
      <c r="C239" s="418"/>
      <c r="D239" s="419"/>
      <c r="E239" s="419"/>
      <c r="F239" s="419"/>
      <c r="G239" s="419"/>
    </row>
    <row r="240" spans="1:7" x14ac:dyDescent="0.25">
      <c r="A240" s="420"/>
      <c r="B240" s="420" t="s">
        <v>639</v>
      </c>
      <c r="C240" s="421" t="s">
        <v>166</v>
      </c>
      <c r="D240" s="419"/>
      <c r="E240" s="419"/>
      <c r="F240" s="419"/>
      <c r="G240" s="419">
        <f>D240+E240-F240</f>
        <v>0</v>
      </c>
    </row>
    <row r="241" spans="1:7" x14ac:dyDescent="0.25">
      <c r="A241" s="420"/>
      <c r="B241" s="420" t="s">
        <v>640</v>
      </c>
      <c r="C241" s="421" t="s">
        <v>168</v>
      </c>
      <c r="D241" s="419"/>
      <c r="E241" s="419"/>
      <c r="F241" s="419"/>
      <c r="G241" s="419">
        <f>D241+E241-F241</f>
        <v>0</v>
      </c>
    </row>
    <row r="242" spans="1:7" x14ac:dyDescent="0.25">
      <c r="A242" s="420"/>
      <c r="B242" s="420" t="s">
        <v>641</v>
      </c>
      <c r="C242" s="421" t="s">
        <v>170</v>
      </c>
      <c r="D242" s="419"/>
      <c r="E242" s="419"/>
      <c r="F242" s="419"/>
      <c r="G242" s="419">
        <f>D242+E242-F242</f>
        <v>0</v>
      </c>
    </row>
    <row r="243" spans="1:7" x14ac:dyDescent="0.25">
      <c r="A243" s="420"/>
      <c r="B243" s="420" t="s">
        <v>642</v>
      </c>
      <c r="C243" s="421" t="s">
        <v>172</v>
      </c>
      <c r="D243" s="419"/>
      <c r="E243" s="419"/>
      <c r="F243" s="419"/>
      <c r="G243" s="419">
        <f>D243+E243-F243</f>
        <v>0</v>
      </c>
    </row>
    <row r="244" spans="1:7" x14ac:dyDescent="0.25">
      <c r="A244" s="420"/>
      <c r="B244" s="420" t="s">
        <v>643</v>
      </c>
      <c r="C244" s="421" t="s">
        <v>174</v>
      </c>
      <c r="D244" s="419"/>
      <c r="E244" s="419"/>
      <c r="F244" s="419"/>
      <c r="G244" s="419">
        <f>D244+E244-F244</f>
        <v>0</v>
      </c>
    </row>
    <row r="245" spans="1:7" ht="29.25" x14ac:dyDescent="0.25">
      <c r="A245" s="417"/>
      <c r="B245" s="417" t="s">
        <v>644</v>
      </c>
      <c r="C245" s="418" t="s">
        <v>178</v>
      </c>
      <c r="D245" s="422">
        <f>SUM(D240:D244)</f>
        <v>0</v>
      </c>
      <c r="E245" s="422">
        <f>SUM(E240:E244)</f>
        <v>0</v>
      </c>
      <c r="F245" s="422">
        <f>SUM(F240:F244)</f>
        <v>0</v>
      </c>
      <c r="G245" s="422">
        <f>SUM(G240:G244)</f>
        <v>0</v>
      </c>
    </row>
    <row r="246" spans="1:7" ht="15" customHeight="1" x14ac:dyDescent="0.25">
      <c r="A246" s="417" t="s">
        <v>645</v>
      </c>
      <c r="B246" s="417" t="s">
        <v>646</v>
      </c>
      <c r="C246" s="418" t="s">
        <v>180</v>
      </c>
      <c r="D246" s="422"/>
      <c r="E246" s="422"/>
      <c r="F246" s="422"/>
      <c r="G246" s="422"/>
    </row>
    <row r="247" spans="1:7" ht="14.25" customHeight="1" x14ac:dyDescent="0.25">
      <c r="A247" s="417" t="s">
        <v>647</v>
      </c>
      <c r="B247" s="417" t="s">
        <v>648</v>
      </c>
      <c r="C247" s="418"/>
      <c r="D247" s="419"/>
      <c r="E247" s="419"/>
      <c r="F247" s="419"/>
      <c r="G247" s="419"/>
    </row>
    <row r="248" spans="1:7" x14ac:dyDescent="0.25">
      <c r="A248" s="420"/>
      <c r="B248" s="420" t="s">
        <v>649</v>
      </c>
      <c r="C248" s="421" t="s">
        <v>182</v>
      </c>
      <c r="D248" s="419"/>
      <c r="E248" s="419"/>
      <c r="F248" s="419"/>
      <c r="G248" s="419">
        <f>D248+E248-F248</f>
        <v>0</v>
      </c>
    </row>
    <row r="249" spans="1:7" x14ac:dyDescent="0.25">
      <c r="A249" s="420"/>
      <c r="B249" s="420" t="s">
        <v>650</v>
      </c>
      <c r="C249" s="421" t="s">
        <v>184</v>
      </c>
      <c r="D249" s="419"/>
      <c r="E249" s="419"/>
      <c r="F249" s="419"/>
      <c r="G249" s="419">
        <f>D249+E249-F249</f>
        <v>0</v>
      </c>
    </row>
    <row r="250" spans="1:7" x14ac:dyDescent="0.25">
      <c r="A250" s="420"/>
      <c r="B250" s="420" t="s">
        <v>651</v>
      </c>
      <c r="C250" s="421" t="s">
        <v>652</v>
      </c>
      <c r="D250" s="419"/>
      <c r="E250" s="419"/>
      <c r="F250" s="419"/>
      <c r="G250" s="419">
        <f>D250+E250-F250</f>
        <v>0</v>
      </c>
    </row>
    <row r="251" spans="1:7" ht="29.25" x14ac:dyDescent="0.25">
      <c r="A251" s="417"/>
      <c r="B251" s="362" t="s">
        <v>653</v>
      </c>
      <c r="C251" s="418" t="s">
        <v>654</v>
      </c>
      <c r="D251" s="422">
        <f>SUM(D248:D250)</f>
        <v>0</v>
      </c>
      <c r="E251" s="422">
        <f>SUM(E248:E250)</f>
        <v>0</v>
      </c>
      <c r="F251" s="422">
        <f>SUM(F248:F250)</f>
        <v>0</v>
      </c>
      <c r="G251" s="422">
        <f>SUM(G248:G250)</f>
        <v>0</v>
      </c>
    </row>
    <row r="252" spans="1:7" ht="15.75" customHeight="1" x14ac:dyDescent="0.25">
      <c r="A252" s="417" t="s">
        <v>655</v>
      </c>
      <c r="B252" s="417" t="s">
        <v>656</v>
      </c>
      <c r="C252" s="418"/>
      <c r="D252" s="419"/>
      <c r="E252" s="419"/>
      <c r="F252" s="419"/>
      <c r="G252" s="419"/>
    </row>
    <row r="253" spans="1:7" x14ac:dyDescent="0.25">
      <c r="A253" s="420"/>
      <c r="B253" s="420" t="s">
        <v>657</v>
      </c>
      <c r="C253" s="421" t="s">
        <v>658</v>
      </c>
      <c r="D253" s="419"/>
      <c r="E253" s="419"/>
      <c r="F253" s="419"/>
      <c r="G253" s="419">
        <f>D253+E253-F253</f>
        <v>0</v>
      </c>
    </row>
    <row r="254" spans="1:7" ht="30" x14ac:dyDescent="0.25">
      <c r="A254" s="420"/>
      <c r="B254" s="420" t="s">
        <v>659</v>
      </c>
      <c r="C254" s="421" t="s">
        <v>660</v>
      </c>
      <c r="D254" s="419"/>
      <c r="E254" s="419"/>
      <c r="F254" s="419"/>
      <c r="G254" s="419">
        <f>D254+E254-F254</f>
        <v>0</v>
      </c>
    </row>
    <row r="255" spans="1:7" x14ac:dyDescent="0.25">
      <c r="A255" s="420"/>
      <c r="B255" s="420" t="s">
        <v>661</v>
      </c>
      <c r="C255" s="421" t="s">
        <v>662</v>
      </c>
      <c r="D255" s="419"/>
      <c r="E255" s="419"/>
      <c r="F255" s="419"/>
      <c r="G255" s="419">
        <f>D255+E255-F255</f>
        <v>0</v>
      </c>
    </row>
    <row r="256" spans="1:7" x14ac:dyDescent="0.25">
      <c r="A256" s="420"/>
      <c r="B256" s="420" t="s">
        <v>663</v>
      </c>
      <c r="C256" s="421" t="s">
        <v>664</v>
      </c>
      <c r="D256" s="419"/>
      <c r="E256" s="419"/>
      <c r="F256" s="419"/>
      <c r="G256" s="419">
        <f>D256+E256-F256</f>
        <v>0</v>
      </c>
    </row>
    <row r="257" spans="1:7" ht="29.25" x14ac:dyDescent="0.25">
      <c r="A257" s="417"/>
      <c r="B257" s="417" t="s">
        <v>665</v>
      </c>
      <c r="C257" s="418"/>
      <c r="D257" s="422">
        <f>SUM(D253:D256)</f>
        <v>0</v>
      </c>
      <c r="E257" s="422">
        <f>SUM(E253:E256)</f>
        <v>0</v>
      </c>
      <c r="F257" s="422">
        <f>SUM(F253:F256)</f>
        <v>0</v>
      </c>
      <c r="G257" s="422">
        <f>SUM(G253:G256)</f>
        <v>0</v>
      </c>
    </row>
    <row r="258" spans="1:7" x14ac:dyDescent="0.25">
      <c r="A258" s="417" t="s">
        <v>666</v>
      </c>
      <c r="B258" s="361" t="s">
        <v>667</v>
      </c>
      <c r="C258" s="418" t="s">
        <v>668</v>
      </c>
      <c r="D258" s="422"/>
      <c r="E258" s="422"/>
      <c r="F258" s="422"/>
      <c r="G258" s="422"/>
    </row>
    <row r="259" spans="1:7" x14ac:dyDescent="0.25">
      <c r="A259" s="417" t="s">
        <v>669</v>
      </c>
      <c r="B259" s="417" t="s">
        <v>670</v>
      </c>
      <c r="C259" s="418" t="s">
        <v>671</v>
      </c>
      <c r="D259" s="422"/>
      <c r="E259" s="422"/>
      <c r="F259" s="422"/>
      <c r="G259" s="422"/>
    </row>
    <row r="260" spans="1:7" ht="29.25" x14ac:dyDescent="0.25">
      <c r="A260" s="417"/>
      <c r="B260" s="417" t="s">
        <v>672</v>
      </c>
      <c r="C260" s="421" t="s">
        <v>673</v>
      </c>
      <c r="D260" s="422">
        <f>D245+D246+D251+D257+D258+D259</f>
        <v>0</v>
      </c>
      <c r="E260" s="422">
        <f>E245+E246+E251+E257+E258+E259</f>
        <v>0</v>
      </c>
      <c r="F260" s="422">
        <f>F245+F246+F251+F257+F258+F259</f>
        <v>0</v>
      </c>
      <c r="G260" s="422">
        <f>G245+G246+G251+G257+G258+G259</f>
        <v>0</v>
      </c>
    </row>
    <row r="261" spans="1:7" x14ac:dyDescent="0.25">
      <c r="B261" s="360"/>
      <c r="D261" s="423">
        <f>D260-D105</f>
        <v>0</v>
      </c>
      <c r="E261" s="423">
        <f>E260-E105</f>
        <v>0</v>
      </c>
      <c r="F261" s="423">
        <f>F260-F105</f>
        <v>0</v>
      </c>
      <c r="G261" s="423">
        <f>G260-E105</f>
        <v>0</v>
      </c>
    </row>
    <row r="264" spans="1:7" x14ac:dyDescent="0.25">
      <c r="A264" s="401" t="s">
        <v>16</v>
      </c>
      <c r="B264" s="424"/>
      <c r="C264" s="410"/>
      <c r="D264" s="425"/>
      <c r="E264" s="425"/>
      <c r="F264" s="410"/>
    </row>
    <row r="265" spans="1:7" x14ac:dyDescent="0.25">
      <c r="A265" s="403"/>
      <c r="B265" s="426"/>
    </row>
    <row r="266" spans="1:7" s="399" customFormat="1" ht="15" customHeight="1" x14ac:dyDescent="0.25">
      <c r="A266" s="427" t="s">
        <v>10</v>
      </c>
      <c r="B266" s="367" t="s">
        <v>0</v>
      </c>
      <c r="C266" s="367" t="s">
        <v>205</v>
      </c>
      <c r="D266" s="212">
        <f>D$5</f>
        <v>2024</v>
      </c>
      <c r="E266" s="212">
        <f>E$5</f>
        <v>2025</v>
      </c>
      <c r="F266" s="212" t="str">
        <f>F$5</f>
        <v>2026
primele XX luni</v>
      </c>
    </row>
    <row r="267" spans="1:7" ht="30" x14ac:dyDescent="0.25">
      <c r="A267" s="370">
        <v>1</v>
      </c>
      <c r="B267" s="420" t="s">
        <v>220</v>
      </c>
      <c r="C267" s="428"/>
      <c r="D267" s="429"/>
      <c r="E267" s="429"/>
      <c r="F267" s="429"/>
      <c r="G267" s="430"/>
    </row>
    <row r="268" spans="1:7" ht="16.5" customHeight="1" x14ac:dyDescent="0.25">
      <c r="A268" s="370" t="s">
        <v>118</v>
      </c>
      <c r="B268" s="431" t="s">
        <v>13</v>
      </c>
      <c r="C268" s="432"/>
      <c r="D268" s="433"/>
      <c r="E268" s="433"/>
      <c r="F268" s="433"/>
      <c r="G268" s="430"/>
    </row>
    <row r="269" spans="1:7" ht="15.75" customHeight="1" x14ac:dyDescent="0.25">
      <c r="A269" s="370" t="s">
        <v>121</v>
      </c>
      <c r="B269" s="431" t="s">
        <v>14</v>
      </c>
      <c r="C269" s="432"/>
      <c r="D269" s="433"/>
      <c r="E269" s="433"/>
      <c r="F269" s="433"/>
      <c r="G269" s="434"/>
    </row>
    <row r="270" spans="1:7" ht="38.25" customHeight="1" x14ac:dyDescent="0.25">
      <c r="A270" s="370">
        <v>2</v>
      </c>
      <c r="B270" s="420" t="s">
        <v>221</v>
      </c>
      <c r="C270" s="428"/>
      <c r="D270" s="429"/>
      <c r="E270" s="429"/>
      <c r="F270" s="429"/>
      <c r="G270" s="596" t="s">
        <v>222</v>
      </c>
    </row>
    <row r="271" spans="1:7" ht="36.75" customHeight="1" x14ac:dyDescent="0.25">
      <c r="A271" s="370">
        <v>3</v>
      </c>
      <c r="B271" s="420" t="s">
        <v>223</v>
      </c>
      <c r="C271" s="428"/>
      <c r="D271" s="429"/>
      <c r="E271" s="429"/>
      <c r="F271" s="429"/>
      <c r="G271" s="596"/>
    </row>
    <row r="272" spans="1:7" ht="24.75" customHeight="1" x14ac:dyDescent="0.25">
      <c r="A272" s="370">
        <v>4</v>
      </c>
      <c r="B272" s="420" t="s">
        <v>350</v>
      </c>
      <c r="C272" s="428"/>
      <c r="D272" s="429"/>
      <c r="E272" s="429"/>
      <c r="F272" s="429"/>
      <c r="G272" s="435" t="s">
        <v>225</v>
      </c>
    </row>
    <row r="273" spans="1:7" ht="25.5" customHeight="1" x14ac:dyDescent="0.25">
      <c r="F273" s="400"/>
    </row>
    <row r="274" spans="1:7" ht="19.5" customHeight="1" x14ac:dyDescent="0.25">
      <c r="A274" s="401" t="s">
        <v>226</v>
      </c>
      <c r="B274" s="424"/>
      <c r="C274" s="410"/>
      <c r="D274" s="425"/>
      <c r="E274" s="425"/>
      <c r="F274" s="425"/>
    </row>
    <row r="275" spans="1:7" ht="9" customHeight="1" x14ac:dyDescent="0.25">
      <c r="A275" s="403"/>
      <c r="B275" s="426"/>
      <c r="F275" s="400"/>
    </row>
    <row r="276" spans="1:7" s="399" customFormat="1" ht="15" customHeight="1" x14ac:dyDescent="0.25">
      <c r="A276" s="427" t="s">
        <v>10</v>
      </c>
      <c r="B276" s="367" t="s">
        <v>0</v>
      </c>
      <c r="C276" s="367" t="s">
        <v>205</v>
      </c>
      <c r="D276" s="212">
        <f>D$5</f>
        <v>2024</v>
      </c>
      <c r="E276" s="212">
        <f>E$5</f>
        <v>2025</v>
      </c>
      <c r="F276" s="212" t="str">
        <f>F$5</f>
        <v>2026
primele XX luni</v>
      </c>
    </row>
    <row r="277" spans="1:7" ht="29.25" customHeight="1" x14ac:dyDescent="0.25">
      <c r="A277" s="428">
        <v>1</v>
      </c>
      <c r="B277" s="373" t="s">
        <v>227</v>
      </c>
      <c r="C277" s="428"/>
      <c r="D277" s="429"/>
      <c r="E277" s="429"/>
      <c r="F277" s="429"/>
    </row>
    <row r="278" spans="1:7" ht="30.75" customHeight="1" x14ac:dyDescent="0.25">
      <c r="A278" s="428">
        <v>2</v>
      </c>
      <c r="B278" s="373" t="s">
        <v>228</v>
      </c>
      <c r="C278" s="428"/>
      <c r="D278" s="429"/>
      <c r="E278" s="429"/>
      <c r="F278" s="429"/>
    </row>
    <row r="279" spans="1:7" ht="28.5" x14ac:dyDescent="0.25">
      <c r="A279" s="436"/>
      <c r="B279" s="369" t="s">
        <v>229</v>
      </c>
      <c r="C279" s="436"/>
      <c r="D279" s="437">
        <f>SUM(D277:D278)</f>
        <v>0</v>
      </c>
      <c r="E279" s="437">
        <f>SUM(E277:E278)</f>
        <v>0</v>
      </c>
      <c r="F279" s="437">
        <f>SUM(F277:F278)</f>
        <v>0</v>
      </c>
    </row>
    <row r="280" spans="1:7" ht="14.25" customHeight="1" x14ac:dyDescent="0.25"/>
    <row r="281" spans="1:7" ht="19.5" hidden="1" customHeight="1" x14ac:dyDescent="0.25">
      <c r="A281" s="401" t="s">
        <v>230</v>
      </c>
      <c r="B281" s="424"/>
      <c r="C281" s="410"/>
      <c r="D281" s="425"/>
      <c r="E281" s="425"/>
      <c r="F281" s="425"/>
      <c r="G281" s="410"/>
    </row>
    <row r="282" spans="1:7" ht="27" hidden="1" customHeight="1" x14ac:dyDescent="0.25">
      <c r="A282" s="428"/>
      <c r="B282" s="373" t="s">
        <v>231</v>
      </c>
      <c r="C282" s="428"/>
      <c r="D282" s="429"/>
      <c r="E282" s="429"/>
      <c r="F282" s="429"/>
    </row>
    <row r="283" spans="1:7" ht="27" hidden="1" customHeight="1" x14ac:dyDescent="0.25">
      <c r="A283" s="428"/>
      <c r="B283" s="373" t="s">
        <v>232</v>
      </c>
      <c r="C283" s="428"/>
      <c r="D283" s="438">
        <f>IF(D282=0,0,D282/D$152)</f>
        <v>0</v>
      </c>
      <c r="E283" s="438">
        <f>IF(E282=0,0,E282/E$152)</f>
        <v>0</v>
      </c>
      <c r="F283" s="438">
        <f>IF(F282=0,0,F282/F$152)</f>
        <v>0</v>
      </c>
    </row>
    <row r="285" spans="1:7" ht="19.5" customHeight="1" x14ac:dyDescent="0.25">
      <c r="A285" s="401" t="s">
        <v>233</v>
      </c>
      <c r="B285" s="424"/>
      <c r="C285" s="410"/>
      <c r="D285" s="425"/>
      <c r="E285" s="425"/>
      <c r="F285" s="425"/>
    </row>
    <row r="286" spans="1:7" ht="27" customHeight="1" x14ac:dyDescent="0.25">
      <c r="A286" s="428"/>
      <c r="B286" s="373" t="s">
        <v>234</v>
      </c>
      <c r="C286" s="428"/>
      <c r="D286" s="429"/>
      <c r="E286" s="429"/>
      <c r="F286" s="429"/>
    </row>
    <row r="289" spans="1:6" ht="23.25" customHeight="1" x14ac:dyDescent="0.25">
      <c r="A289" s="240" t="s">
        <v>235</v>
      </c>
      <c r="B289" s="241"/>
      <c r="C289" s="273"/>
      <c r="D289" s="274"/>
      <c r="E289" s="274"/>
      <c r="F289" s="274"/>
    </row>
    <row r="290" spans="1:6" ht="23.25" customHeight="1" x14ac:dyDescent="0.25">
      <c r="A290" s="264"/>
      <c r="B290" s="585" t="s">
        <v>236</v>
      </c>
      <c r="C290" s="586"/>
      <c r="D290" s="586"/>
      <c r="E290" s="587"/>
      <c r="F290" s="276"/>
    </row>
    <row r="291" spans="1:6" ht="23.25" customHeight="1" x14ac:dyDescent="0.25">
      <c r="A291" s="264"/>
      <c r="B291" s="585" t="s">
        <v>237</v>
      </c>
      <c r="C291" s="586"/>
      <c r="D291" s="586"/>
      <c r="E291" s="587"/>
      <c r="F291" s="276"/>
    </row>
    <row r="292" spans="1:6" x14ac:dyDescent="0.25">
      <c r="A292" s="199"/>
      <c r="B292" s="199"/>
      <c r="C292" s="247"/>
      <c r="D292" s="199"/>
      <c r="E292" s="199"/>
      <c r="F292" s="199"/>
    </row>
    <row r="293" spans="1:6" x14ac:dyDescent="0.25">
      <c r="A293" s="199"/>
      <c r="B293" s="199"/>
      <c r="C293" s="247"/>
      <c r="D293" s="199"/>
      <c r="E293" s="199"/>
      <c r="F293" s="199"/>
    </row>
    <row r="294" spans="1:6" ht="19.5" thickBot="1" x14ac:dyDescent="0.35">
      <c r="A294" s="277" t="s">
        <v>9</v>
      </c>
      <c r="B294" s="439"/>
      <c r="C294" s="439"/>
      <c r="D294" s="439"/>
      <c r="E294" s="439"/>
      <c r="F294" s="439"/>
    </row>
    <row r="295" spans="1:6" ht="84" customHeight="1" x14ac:dyDescent="0.25">
      <c r="A295" s="597" t="s">
        <v>238</v>
      </c>
      <c r="B295" s="597"/>
      <c r="C295" s="597"/>
      <c r="D295" s="597"/>
      <c r="E295" s="597"/>
      <c r="F295" s="597"/>
    </row>
    <row r="296" spans="1:6" x14ac:dyDescent="0.25">
      <c r="A296" s="199"/>
      <c r="B296" s="199"/>
      <c r="C296" s="247"/>
      <c r="D296" s="199"/>
      <c r="E296" s="199"/>
      <c r="F296" s="199"/>
    </row>
    <row r="297" spans="1:6" hidden="1" outlineLevel="1" x14ac:dyDescent="0.25">
      <c r="A297" s="199"/>
      <c r="B297" s="199"/>
      <c r="C297" s="247"/>
      <c r="D297" s="199"/>
      <c r="E297" s="199"/>
      <c r="F297" s="440" t="s">
        <v>239</v>
      </c>
    </row>
    <row r="298" spans="1:6" hidden="1" outlineLevel="1" x14ac:dyDescent="0.25">
      <c r="A298" s="199"/>
      <c r="B298" s="199"/>
      <c r="C298" s="247"/>
      <c r="D298" s="199"/>
      <c r="E298" s="199"/>
      <c r="F298" s="440" t="s">
        <v>240</v>
      </c>
    </row>
    <row r="299" spans="1:6" collapsed="1" x14ac:dyDescent="0.25">
      <c r="A299" s="199"/>
      <c r="B299" s="199"/>
      <c r="C299" s="247"/>
      <c r="D299" s="199"/>
      <c r="E299" s="199"/>
      <c r="F299" s="199"/>
    </row>
  </sheetData>
  <mergeCells count="5">
    <mergeCell ref="C2:E2"/>
    <mergeCell ref="G270:G271"/>
    <mergeCell ref="B290:E290"/>
    <mergeCell ref="B291:E291"/>
    <mergeCell ref="A295:F295"/>
  </mergeCells>
  <dataValidations count="1">
    <dataValidation type="list" allowBlank="1" showInputMessage="1" showErrorMessage="1" prompt="Selectați DA sau NU" sqref="F290:F291" xr:uid="{FAE9CEBC-B3A0-473E-935C-129FC9C485B5}">
      <formula1>$F$297:$F$298</formula1>
    </dataValidation>
  </dataValidations>
  <hyperlinks>
    <hyperlink ref="G272" r:id="rId1" xr:uid="{5DA53D90-27E0-44AD-B7B3-72473096DA8E}"/>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C2DA0-879F-4766-B341-4B1B1B5221B3}">
  <sheetPr>
    <tabColor theme="7" tint="-0.249977111117893"/>
    <pageSetUpPr autoPageBreaks="0"/>
  </sheetPr>
  <dimension ref="A1:R90"/>
  <sheetViews>
    <sheetView topLeftCell="A64" workbookViewId="0">
      <selection activeCell="D9" sqref="D9"/>
    </sheetView>
  </sheetViews>
  <sheetFormatPr defaultColWidth="9.140625" defaultRowHeight="12.75" outlineLevelRow="1" x14ac:dyDescent="0.2"/>
  <cols>
    <col min="1" max="1" width="4" style="441" bestFit="1" customWidth="1"/>
    <col min="2" max="2" width="31.140625" style="441" customWidth="1"/>
    <col min="3" max="3" width="19" style="441" customWidth="1"/>
    <col min="4" max="6" width="12.42578125" style="441" customWidth="1"/>
    <col min="7" max="7" width="16.7109375" style="442" customWidth="1"/>
    <col min="8" max="8" width="64" style="443" customWidth="1"/>
    <col min="9" max="9" width="8.5703125" style="441" customWidth="1"/>
    <col min="10" max="10" width="6.7109375" style="441" customWidth="1"/>
    <col min="11" max="12" width="9.140625" style="441"/>
    <col min="13" max="13" width="12" style="441" customWidth="1"/>
    <col min="14" max="16384" width="9.140625" style="441"/>
  </cols>
  <sheetData>
    <row r="1" spans="1:9" ht="15" customHeight="1" x14ac:dyDescent="0.2">
      <c r="A1" s="598"/>
      <c r="B1" s="598"/>
      <c r="C1" s="598"/>
    </row>
    <row r="2" spans="1:9" ht="21.75" customHeight="1" x14ac:dyDescent="0.2">
      <c r="A2" s="444" t="s">
        <v>241</v>
      </c>
      <c r="B2" s="444"/>
      <c r="C2" s="444">
        <f>'Situatii finan.-simple+complete'!C2</f>
        <v>0</v>
      </c>
      <c r="H2" s="445" t="s">
        <v>674</v>
      </c>
    </row>
    <row r="3" spans="1:9" ht="21.75" customHeight="1" x14ac:dyDescent="0.2">
      <c r="A3" s="444"/>
      <c r="B3" s="444" t="s">
        <v>242</v>
      </c>
      <c r="C3" s="280" t="s">
        <v>243</v>
      </c>
      <c r="H3" s="445"/>
    </row>
    <row r="4" spans="1:9" ht="21.75" customHeight="1" x14ac:dyDescent="0.2">
      <c r="A4" s="444"/>
      <c r="B4" s="444" t="s">
        <v>244</v>
      </c>
      <c r="C4" s="280" t="s">
        <v>675</v>
      </c>
      <c r="H4" s="445"/>
    </row>
    <row r="5" spans="1:9" ht="13.5" customHeight="1" x14ac:dyDescent="0.2">
      <c r="A5" s="599"/>
      <c r="B5" s="599"/>
      <c r="C5" s="599"/>
    </row>
    <row r="6" spans="1:9" ht="21" customHeight="1" x14ac:dyDescent="0.2">
      <c r="A6" s="446" t="s">
        <v>10</v>
      </c>
      <c r="B6" s="446" t="s">
        <v>0</v>
      </c>
      <c r="C6" s="446" t="s">
        <v>79</v>
      </c>
      <c r="D6" s="447">
        <f>'Situatii finan.-simple+complete'!D5</f>
        <v>2024</v>
      </c>
      <c r="E6" s="447">
        <f>'Situatii finan.-simple+complete'!E5</f>
        <v>2025</v>
      </c>
      <c r="F6" s="447" t="str">
        <f>'Situatii finan.-simple+complete'!F5</f>
        <v>2026
primele XX luni</v>
      </c>
      <c r="G6" s="448" t="s">
        <v>245</v>
      </c>
      <c r="H6" s="449" t="s">
        <v>246</v>
      </c>
    </row>
    <row r="7" spans="1:9" x14ac:dyDescent="0.2">
      <c r="A7" s="450"/>
      <c r="B7" s="450"/>
      <c r="C7" s="450"/>
      <c r="D7" s="451"/>
      <c r="E7" s="451"/>
      <c r="F7" s="451"/>
      <c r="G7" s="452"/>
      <c r="H7" s="453"/>
    </row>
    <row r="8" spans="1:9" x14ac:dyDescent="0.2">
      <c r="A8" s="454" t="s">
        <v>256</v>
      </c>
      <c r="B8" s="446"/>
      <c r="C8" s="446"/>
      <c r="D8" s="455"/>
      <c r="E8" s="455"/>
      <c r="F8" s="455"/>
      <c r="G8" s="456"/>
      <c r="H8" s="449"/>
    </row>
    <row r="9" spans="1:9" s="462" customFormat="1" ht="24" outlineLevel="1" x14ac:dyDescent="0.25">
      <c r="A9" s="457">
        <v>1</v>
      </c>
      <c r="B9" s="458" t="s">
        <v>257</v>
      </c>
      <c r="C9" s="459" t="s">
        <v>676</v>
      </c>
      <c r="D9" s="460" t="e">
        <f>'Situatii finan.-simple+complete'!D52/'Situatii finan.-simple+complete'!D82</f>
        <v>#DIV/0!</v>
      </c>
      <c r="E9" s="460" t="e">
        <f>'Situatii finan.-simple+complete'!E52/'Situatii finan.-simple+complete'!E82</f>
        <v>#DIV/0!</v>
      </c>
      <c r="F9" s="460" t="e">
        <f>'Situatii finan.-simple+complete'!F52/'Situatii finan.-simple+complete'!F82</f>
        <v>#DIV/0!</v>
      </c>
      <c r="G9" s="461"/>
      <c r="H9" s="458" t="s">
        <v>259</v>
      </c>
    </row>
    <row r="10" spans="1:9" s="462" customFormat="1" ht="24" outlineLevel="1" x14ac:dyDescent="0.25">
      <c r="A10" s="457">
        <v>2</v>
      </c>
      <c r="B10" s="458" t="s">
        <v>260</v>
      </c>
      <c r="C10" s="459" t="s">
        <v>677</v>
      </c>
      <c r="D10" s="460" t="e">
        <f>'Situatii finan.-simple+complete'!D81/'Situatii finan.-simple+complete'!D82</f>
        <v>#DIV/0!</v>
      </c>
      <c r="E10" s="460" t="e">
        <f>'Situatii finan.-simple+complete'!E81/'Situatii finan.-simple+complete'!E82</f>
        <v>#DIV/0!</v>
      </c>
      <c r="F10" s="460" t="e">
        <f>'Situatii finan.-simple+complete'!F81/'Situatii finan.-simple+complete'!F82</f>
        <v>#DIV/0!</v>
      </c>
      <c r="G10" s="461"/>
      <c r="H10" s="458" t="s">
        <v>262</v>
      </c>
    </row>
    <row r="11" spans="1:9" s="462" customFormat="1" ht="36" outlineLevel="1" x14ac:dyDescent="0.25">
      <c r="A11" s="457">
        <v>3</v>
      </c>
      <c r="B11" s="458" t="s">
        <v>263</v>
      </c>
      <c r="C11" s="459" t="s">
        <v>678</v>
      </c>
      <c r="D11" s="460" t="e">
        <f>('Situatii finan.-simple+complete'!D51+'Situatii finan.-simple+complete'!D70)/'Situatii finan.-simple+complete'!D82</f>
        <v>#DIV/0!</v>
      </c>
      <c r="E11" s="460" t="e">
        <f>('Situatii finan.-simple+complete'!E51+'Situatii finan.-simple+complete'!E70)/'Situatii finan.-simple+complete'!E82</f>
        <v>#DIV/0!</v>
      </c>
      <c r="F11" s="460" t="e">
        <f>('Situatii finan.-simple+complete'!F51+'Situatii finan.-simple+complete'!F70)/'Situatii finan.-simple+complete'!F82</f>
        <v>#DIV/0!</v>
      </c>
      <c r="G11" s="461"/>
      <c r="H11" s="458" t="s">
        <v>265</v>
      </c>
    </row>
    <row r="12" spans="1:9" s="462" customFormat="1" ht="36" outlineLevel="1" x14ac:dyDescent="0.25">
      <c r="A12" s="457">
        <v>4</v>
      </c>
      <c r="B12" s="458" t="s">
        <v>266</v>
      </c>
      <c r="C12" s="463" t="s">
        <v>267</v>
      </c>
      <c r="D12" s="460" t="e">
        <f>'Situatii finan.-simple+complete'!D80/'Situatii finan.-simple+complete'!D82</f>
        <v>#DIV/0!</v>
      </c>
      <c r="E12" s="460" t="e">
        <f>'Situatii finan.-simple+complete'!E80/'Situatii finan.-simple+complete'!E82</f>
        <v>#DIV/0!</v>
      </c>
      <c r="F12" s="460" t="e">
        <f>'Situatii finan.-simple+complete'!F80/'Situatii finan.-simple+complete'!F82</f>
        <v>#DIV/0!</v>
      </c>
      <c r="G12" s="461"/>
      <c r="H12" s="458" t="s">
        <v>268</v>
      </c>
    </row>
    <row r="13" spans="1:9" s="462" customFormat="1" ht="24" outlineLevel="1" x14ac:dyDescent="0.25">
      <c r="A13" s="457">
        <v>5</v>
      </c>
      <c r="B13" s="458" t="s">
        <v>269</v>
      </c>
      <c r="C13" s="459" t="s">
        <v>270</v>
      </c>
      <c r="D13" s="460" t="e">
        <f>'Situatii finan.-simple+complete'!D60/'Situatii finan.-simple+complete'!D82</f>
        <v>#DIV/0!</v>
      </c>
      <c r="E13" s="460" t="e">
        <f>'Situatii finan.-simple+complete'!E60/'Situatii finan.-simple+complete'!E82</f>
        <v>#DIV/0!</v>
      </c>
      <c r="F13" s="460" t="e">
        <f>'Situatii finan.-simple+complete'!F60/'Situatii finan.-simple+complete'!F82</f>
        <v>#DIV/0!</v>
      </c>
      <c r="G13" s="461"/>
      <c r="H13" s="458" t="s">
        <v>271</v>
      </c>
    </row>
    <row r="14" spans="1:9" s="462" customFormat="1" ht="60" outlineLevel="1" x14ac:dyDescent="0.25">
      <c r="A14" s="457">
        <v>6</v>
      </c>
      <c r="B14" s="458" t="s">
        <v>272</v>
      </c>
      <c r="C14" s="459" t="s">
        <v>273</v>
      </c>
      <c r="D14" s="464" t="e">
        <f>('Situatii finan.-simple+complete'!D105)/'Situatii finan.-simple+complete'!D145</f>
        <v>#DIV/0!</v>
      </c>
      <c r="E14" s="464" t="e">
        <f>('Situatii finan.-simple+complete'!E105)/'Situatii finan.-simple+complete'!E145</f>
        <v>#DIV/0!</v>
      </c>
      <c r="F14" s="464" t="e">
        <f>('Situatii finan.-simple+complete'!F105)/'Situatii finan.-simple+complete'!F145</f>
        <v>#DIV/0!</v>
      </c>
      <c r="G14" s="465" t="s">
        <v>274</v>
      </c>
      <c r="H14" s="458" t="s">
        <v>679</v>
      </c>
    </row>
    <row r="15" spans="1:9" s="462" customFormat="1" ht="48" outlineLevel="1" x14ac:dyDescent="0.25">
      <c r="A15" s="457">
        <v>7</v>
      </c>
      <c r="B15" s="458" t="s">
        <v>276</v>
      </c>
      <c r="C15" s="459" t="s">
        <v>680</v>
      </c>
      <c r="D15" s="464" t="e">
        <f>('Situatii finan.-simple+complete'!D120+'Situatii finan.-simple+complete'!D138)/'Situatii finan.-simple+complete'!D145</f>
        <v>#DIV/0!</v>
      </c>
      <c r="E15" s="464" t="e">
        <f>('Situatii finan.-simple+complete'!E120+'Situatii finan.-simple+complete'!E138)/'Situatii finan.-simple+complete'!E145</f>
        <v>#DIV/0!</v>
      </c>
      <c r="F15" s="464" t="e">
        <f>('Situatii finan.-simple+complete'!F120+'Situatii finan.-simple+complete'!F138)/'Situatii finan.-simple+complete'!F145</f>
        <v>#DIV/0!</v>
      </c>
      <c r="G15" s="465" t="s">
        <v>278</v>
      </c>
      <c r="H15" s="458" t="s">
        <v>681</v>
      </c>
      <c r="I15" s="466">
        <v>0.5</v>
      </c>
    </row>
    <row r="16" spans="1:9" s="462" customFormat="1" ht="48" outlineLevel="1" x14ac:dyDescent="0.25">
      <c r="A16" s="457">
        <v>8</v>
      </c>
      <c r="B16" s="458" t="s">
        <v>280</v>
      </c>
      <c r="C16" s="459" t="s">
        <v>682</v>
      </c>
      <c r="D16" s="460" t="e">
        <f>'Situatii finan.-simple+complete'!D138/('Situatii finan.-simple+complete'!D120+'Situatii finan.-simple+complete'!D138)</f>
        <v>#DIV/0!</v>
      </c>
      <c r="E16" s="460" t="e">
        <f>'Situatii finan.-simple+complete'!E138/('Situatii finan.-simple+complete'!E120+'Situatii finan.-simple+complete'!E138)</f>
        <v>#DIV/0!</v>
      </c>
      <c r="F16" s="460" t="e">
        <f>'Situatii finan.-simple+complete'!F138/('Situatii finan.-simple+complete'!F120+'Situatii finan.-simple+complete'!F138)</f>
        <v>#DIV/0!</v>
      </c>
      <c r="G16" s="461"/>
      <c r="H16" s="458" t="s">
        <v>683</v>
      </c>
    </row>
    <row r="17" spans="1:8" x14ac:dyDescent="0.2">
      <c r="A17" s="454" t="s">
        <v>283</v>
      </c>
      <c r="B17" s="446"/>
      <c r="C17" s="446"/>
      <c r="D17" s="467"/>
      <c r="E17" s="467"/>
      <c r="F17" s="467"/>
      <c r="G17" s="468"/>
      <c r="H17" s="449"/>
    </row>
    <row r="18" spans="1:8" s="462" customFormat="1" ht="36" outlineLevel="1" x14ac:dyDescent="0.25">
      <c r="A18" s="457">
        <v>9</v>
      </c>
      <c r="B18" s="458" t="s">
        <v>284</v>
      </c>
      <c r="C18" s="459" t="s">
        <v>684</v>
      </c>
      <c r="D18" s="464" t="e">
        <f>'Situatii finan.-simple+complete'!D82/('Situatii finan.-simple+complete'!D138+'Situatii finan.-simple+complete'!D120)</f>
        <v>#DIV/0!</v>
      </c>
      <c r="E18" s="464" t="e">
        <f>'Situatii finan.-simple+complete'!E82/('Situatii finan.-simple+complete'!E138+'Situatii finan.-simple+complete'!E120)</f>
        <v>#DIV/0!</v>
      </c>
      <c r="F18" s="464" t="e">
        <f>'Situatii finan.-simple+complete'!F82/('Situatii finan.-simple+complete'!F138+'Situatii finan.-simple+complete'!F120)</f>
        <v>#DIV/0!</v>
      </c>
      <c r="G18" s="465" t="s">
        <v>286</v>
      </c>
      <c r="H18" s="458" t="s">
        <v>685</v>
      </c>
    </row>
    <row r="19" spans="1:8" s="462" customFormat="1" ht="24" outlineLevel="1" x14ac:dyDescent="0.25">
      <c r="A19" s="457">
        <v>10</v>
      </c>
      <c r="B19" s="458" t="s">
        <v>686</v>
      </c>
      <c r="C19" s="459" t="s">
        <v>687</v>
      </c>
      <c r="D19" s="464" t="e">
        <f>('Situatii finan.-simple+complete'!D120+'Situatii finan.-simple+complete'!D138)/'Situatii finan.-simple+complete'!D82</f>
        <v>#DIV/0!</v>
      </c>
      <c r="E19" s="464" t="e">
        <f>('Situatii finan.-simple+complete'!E120+'Situatii finan.-simple+complete'!E138)/'Situatii finan.-simple+complete'!E82</f>
        <v>#DIV/0!</v>
      </c>
      <c r="F19" s="464" t="e">
        <f>('Situatii finan.-simple+complete'!F120+'Situatii finan.-simple+complete'!F138)/'Situatii finan.-simple+complete'!F82</f>
        <v>#DIV/0!</v>
      </c>
      <c r="G19" s="465" t="s">
        <v>278</v>
      </c>
      <c r="H19" s="458" t="s">
        <v>290</v>
      </c>
    </row>
    <row r="20" spans="1:8" s="462" customFormat="1" ht="48" outlineLevel="1" x14ac:dyDescent="0.25">
      <c r="A20" s="457">
        <v>11</v>
      </c>
      <c r="B20" s="458" t="s">
        <v>291</v>
      </c>
      <c r="C20" s="459" t="s">
        <v>688</v>
      </c>
      <c r="D20" s="464" t="e">
        <f>('Situatii finan.-simple+complete'!D120+'Situatii finan.-simple+complete'!D138)/'Situatii finan.-simple+complete'!D105</f>
        <v>#DIV/0!</v>
      </c>
      <c r="E20" s="464" t="e">
        <f>('Situatii finan.-simple+complete'!E120+'Situatii finan.-simple+complete'!E138)/'Situatii finan.-simple+complete'!E105</f>
        <v>#DIV/0!</v>
      </c>
      <c r="F20" s="464" t="e">
        <f>('Situatii finan.-simple+complete'!F120+'Situatii finan.-simple+complete'!F138)/'Situatii finan.-simple+complete'!F105</f>
        <v>#DIV/0!</v>
      </c>
      <c r="G20" s="465" t="s">
        <v>293</v>
      </c>
      <c r="H20" s="458" t="s">
        <v>689</v>
      </c>
    </row>
    <row r="21" spans="1:8" s="462" customFormat="1" ht="48" outlineLevel="1" x14ac:dyDescent="0.25">
      <c r="A21" s="457">
        <v>12</v>
      </c>
      <c r="B21" s="458" t="s">
        <v>295</v>
      </c>
      <c r="C21" s="459" t="s">
        <v>690</v>
      </c>
      <c r="D21" s="464" t="e">
        <f>('Situatii finan.-simple+complete'!D107+'Situatii finan.-simple+complete'!D122)/'Situatii finan.-simple+complete'!D105</f>
        <v>#DIV/0!</v>
      </c>
      <c r="E21" s="464" t="e">
        <f>('Situatii finan.-simple+complete'!E107+'Situatii finan.-simple+complete'!E122)/'Situatii finan.-simple+complete'!E105</f>
        <v>#DIV/0!</v>
      </c>
      <c r="F21" s="464" t="e">
        <f>('Situatii finan.-simple+complete'!F107+'Situatii finan.-simple+complete'!F122)/'Situatii finan.-simple+complete'!F105</f>
        <v>#DIV/0!</v>
      </c>
      <c r="G21" s="465" t="s">
        <v>297</v>
      </c>
      <c r="H21" s="458" t="s">
        <v>691</v>
      </c>
    </row>
    <row r="22" spans="1:8" s="462" customFormat="1" ht="96" outlineLevel="1" x14ac:dyDescent="0.25">
      <c r="A22" s="457">
        <v>13</v>
      </c>
      <c r="B22" s="458" t="s">
        <v>299</v>
      </c>
      <c r="C22" s="459" t="s">
        <v>692</v>
      </c>
      <c r="D22" s="460" t="e">
        <f>'Situatii finan.-simple+complete'!D81/'Situatii finan.-simple+complete'!D138</f>
        <v>#DIV/0!</v>
      </c>
      <c r="E22" s="460" t="e">
        <f>'Situatii finan.-simple+complete'!E81/'Situatii finan.-simple+complete'!E138</f>
        <v>#DIV/0!</v>
      </c>
      <c r="F22" s="460" t="e">
        <f>'Situatii finan.-simple+complete'!F81/'Situatii finan.-simple+complete'!F138</f>
        <v>#DIV/0!</v>
      </c>
      <c r="G22" s="465" t="s">
        <v>301</v>
      </c>
      <c r="H22" s="458" t="s">
        <v>693</v>
      </c>
    </row>
    <row r="23" spans="1:8" ht="36" outlineLevel="1" x14ac:dyDescent="0.2">
      <c r="A23" s="457">
        <v>14</v>
      </c>
      <c r="B23" s="458" t="s">
        <v>303</v>
      </c>
      <c r="C23" s="459" t="s">
        <v>304</v>
      </c>
      <c r="D23" s="469" t="e">
        <f>('Situatii finan.-simple+complete'!D81-'Situatii finan.-simple+complete'!D60)/'Situatii finan.-simple+complete'!D138</f>
        <v>#DIV/0!</v>
      </c>
      <c r="E23" s="469" t="e">
        <f>('Situatii finan.-simple+complete'!E81-'Situatii finan.-simple+complete'!E60)/'Situatii finan.-simple+complete'!E138</f>
        <v>#DIV/0!</v>
      </c>
      <c r="F23" s="469" t="e">
        <f>('Situatii finan.-simple+complete'!F81-'Situatii finan.-simple+complete'!F60)/'Situatii finan.-simple+complete'!F138</f>
        <v>#DIV/0!</v>
      </c>
      <c r="G23" s="461" t="s">
        <v>305</v>
      </c>
      <c r="H23" s="458" t="s">
        <v>694</v>
      </c>
    </row>
    <row r="24" spans="1:8" ht="36" outlineLevel="1" x14ac:dyDescent="0.2">
      <c r="A24" s="457">
        <v>15</v>
      </c>
      <c r="B24" s="458" t="s">
        <v>307</v>
      </c>
      <c r="C24" s="459" t="s">
        <v>308</v>
      </c>
      <c r="D24" s="469" t="e">
        <f>'Situatii finan.-simple+complete'!D80/'Situatii finan.-simple+complete'!D138</f>
        <v>#DIV/0!</v>
      </c>
      <c r="E24" s="469" t="e">
        <f>'Situatii finan.-simple+complete'!E80/'Situatii finan.-simple+complete'!E138</f>
        <v>#DIV/0!</v>
      </c>
      <c r="F24" s="469" t="e">
        <f>'Situatii finan.-simple+complete'!F80/'Situatii finan.-simple+complete'!F138</f>
        <v>#DIV/0!</v>
      </c>
      <c r="G24" s="461" t="s">
        <v>309</v>
      </c>
      <c r="H24" s="470" t="s">
        <v>695</v>
      </c>
    </row>
    <row r="25" spans="1:8" s="462" customFormat="1" ht="72" outlineLevel="1" x14ac:dyDescent="0.25">
      <c r="A25" s="457">
        <v>16</v>
      </c>
      <c r="B25" s="458" t="s">
        <v>311</v>
      </c>
      <c r="C25" s="459" t="s">
        <v>696</v>
      </c>
      <c r="D25" s="464" t="e">
        <f>'Situatii finan.-simple+complete'!D213/('Situatii finan.-simple+complete'!D120+'Situatii finan.-simple+complete'!D138)</f>
        <v>#DIV/0!</v>
      </c>
      <c r="E25" s="464" t="e">
        <f>'Situatii finan.-simple+complete'!E213/('Situatii finan.-simple+complete'!E120+'Situatii finan.-simple+complete'!E138)</f>
        <v>#DIV/0!</v>
      </c>
      <c r="F25" s="464" t="e">
        <f>'Situatii finan.-simple+complete'!F213/('Situatii finan.-simple+complete'!F120+'Situatii finan.-simple+complete'!F138)</f>
        <v>#DIV/0!</v>
      </c>
      <c r="G25" s="465" t="s">
        <v>313</v>
      </c>
      <c r="H25" s="458" t="s">
        <v>697</v>
      </c>
    </row>
    <row r="26" spans="1:8" s="462" customFormat="1" ht="48" outlineLevel="1" x14ac:dyDescent="0.25">
      <c r="A26" s="457">
        <v>17</v>
      </c>
      <c r="B26" s="458" t="s">
        <v>315</v>
      </c>
      <c r="C26" s="459" t="s">
        <v>316</v>
      </c>
      <c r="D26" s="471">
        <f>'Situatii finan.-simple+complete'!D81-'Situatii finan.-simple+complete'!D138</f>
        <v>0</v>
      </c>
      <c r="E26" s="471">
        <f>'Situatii finan.-simple+complete'!E81-'Situatii finan.-simple+complete'!E138</f>
        <v>0</v>
      </c>
      <c r="F26" s="471">
        <f>'Situatii finan.-simple+complete'!F81-'Situatii finan.-simple+complete'!F138</f>
        <v>0</v>
      </c>
      <c r="G26" s="465" t="s">
        <v>317</v>
      </c>
      <c r="H26" s="458" t="s">
        <v>698</v>
      </c>
    </row>
    <row r="27" spans="1:8" s="462" customFormat="1" outlineLevel="1" x14ac:dyDescent="0.25">
      <c r="A27" s="457">
        <v>18</v>
      </c>
      <c r="B27" s="458" t="s">
        <v>319</v>
      </c>
      <c r="C27" s="459"/>
      <c r="D27" s="471">
        <f>'Situatii finan.-simple+complete'!D213</f>
        <v>0</v>
      </c>
      <c r="E27" s="471">
        <f>'Situatii finan.-simple+complete'!E213</f>
        <v>0</v>
      </c>
      <c r="F27" s="471">
        <f>'Situatii finan.-simple+complete'!F213</f>
        <v>0</v>
      </c>
      <c r="G27" s="472"/>
      <c r="H27" s="458"/>
    </row>
    <row r="28" spans="1:8" s="462" customFormat="1" ht="24" outlineLevel="1" x14ac:dyDescent="0.25">
      <c r="A28" s="457">
        <v>19</v>
      </c>
      <c r="B28" s="458" t="s">
        <v>320</v>
      </c>
      <c r="C28" s="459"/>
      <c r="D28" s="471">
        <f>'Situatii finan.-simple+complete'!D221</f>
        <v>0</v>
      </c>
      <c r="E28" s="471">
        <f>'Situatii finan.-simple+complete'!E221</f>
        <v>0</v>
      </c>
      <c r="F28" s="471">
        <f>'Situatii finan.-simple+complete'!F221</f>
        <v>0</v>
      </c>
      <c r="G28" s="472"/>
      <c r="H28" s="458"/>
    </row>
    <row r="29" spans="1:8" s="462" customFormat="1" outlineLevel="1" x14ac:dyDescent="0.25">
      <c r="A29" s="457">
        <v>20</v>
      </c>
      <c r="B29" s="458" t="s">
        <v>321</v>
      </c>
      <c r="C29" s="459"/>
      <c r="D29" s="471">
        <f>'Situatii finan.-simple+complete'!D229</f>
        <v>0</v>
      </c>
      <c r="E29" s="471">
        <f>'Situatii finan.-simple+complete'!E229</f>
        <v>0</v>
      </c>
      <c r="F29" s="471">
        <f>'Situatii finan.-simple+complete'!F229</f>
        <v>0</v>
      </c>
      <c r="G29" s="472"/>
      <c r="H29" s="458"/>
    </row>
    <row r="30" spans="1:8" s="462" customFormat="1" outlineLevel="1" x14ac:dyDescent="0.25">
      <c r="A30" s="457">
        <v>21</v>
      </c>
      <c r="B30" s="458" t="s">
        <v>322</v>
      </c>
      <c r="C30" s="459"/>
      <c r="D30" s="471">
        <f>'Situatii finan.-simple+complete'!D230</f>
        <v>0</v>
      </c>
      <c r="E30" s="471">
        <f>'Situatii finan.-simple+complete'!E230</f>
        <v>0</v>
      </c>
      <c r="F30" s="471">
        <f>'Situatii finan.-simple+complete'!F230</f>
        <v>0</v>
      </c>
      <c r="G30" s="472"/>
      <c r="H30" s="458"/>
    </row>
    <row r="31" spans="1:8" x14ac:dyDescent="0.2">
      <c r="A31" s="454" t="s">
        <v>323</v>
      </c>
      <c r="B31" s="446"/>
      <c r="C31" s="446"/>
      <c r="D31" s="473"/>
      <c r="E31" s="473"/>
      <c r="F31" s="473"/>
      <c r="G31" s="474"/>
      <c r="H31" s="449"/>
    </row>
    <row r="32" spans="1:8" s="462" customFormat="1" ht="24" outlineLevel="1" x14ac:dyDescent="0.25">
      <c r="A32" s="457">
        <v>22</v>
      </c>
      <c r="B32" s="458" t="s">
        <v>324</v>
      </c>
      <c r="C32" s="459" t="s">
        <v>699</v>
      </c>
      <c r="D32" s="475" t="e">
        <f>'Situatii finan.-simple+complete'!D152/'Situatii finan.-simple+complete'!D62</f>
        <v>#DIV/0!</v>
      </c>
      <c r="E32" s="475" t="e">
        <f>'Situatii finan.-simple+complete'!E152/'Situatii finan.-simple+complete'!E62</f>
        <v>#DIV/0!</v>
      </c>
      <c r="F32" s="475" t="e">
        <f>'Situatii finan.-simple+complete'!F152/'Situatii finan.-simple+complete'!F62</f>
        <v>#DIV/0!</v>
      </c>
      <c r="G32" s="476"/>
      <c r="H32" s="477"/>
    </row>
    <row r="33" spans="1:10" s="462" customFormat="1" ht="24" outlineLevel="1" x14ac:dyDescent="0.25">
      <c r="A33" s="457">
        <v>23</v>
      </c>
      <c r="B33" s="458" t="s">
        <v>326</v>
      </c>
      <c r="C33" s="459" t="s">
        <v>700</v>
      </c>
      <c r="D33" s="464" t="e">
        <f>('Situatii finan.-simple+complete'!D62*365)/'Situatii finan.-simple+complete'!D152</f>
        <v>#DIV/0!</v>
      </c>
      <c r="E33" s="464" t="e">
        <f>('Situatii finan.-simple+complete'!E62*365)/'Situatii finan.-simple+complete'!E152</f>
        <v>#DIV/0!</v>
      </c>
      <c r="F33" s="478" t="e">
        <f>('Situatii finan.-simple+complete'!F62*365)/'Situatii finan.-simple+complete'!F152</f>
        <v>#DIV/0!</v>
      </c>
      <c r="G33" s="465"/>
      <c r="H33" s="458" t="s">
        <v>328</v>
      </c>
    </row>
    <row r="34" spans="1:10" s="462" customFormat="1" ht="24" outlineLevel="1" x14ac:dyDescent="0.25">
      <c r="A34" s="457">
        <v>24</v>
      </c>
      <c r="B34" s="458" t="s">
        <v>329</v>
      </c>
      <c r="C34" s="459" t="s">
        <v>330</v>
      </c>
      <c r="D34" s="464" t="e">
        <f>'Situatii finan.-simple+complete'!D152/'Situatii finan.-simple+complete'!D138</f>
        <v>#DIV/0!</v>
      </c>
      <c r="E34" s="464" t="e">
        <f>'Situatii finan.-simple+complete'!E152/'Situatii finan.-simple+complete'!E138</f>
        <v>#DIV/0!</v>
      </c>
      <c r="F34" s="464" t="e">
        <f>'Situatii finan.-simple+complete'!F152/'Situatii finan.-simple+complete'!F138</f>
        <v>#DIV/0!</v>
      </c>
      <c r="G34" s="465"/>
      <c r="H34" s="477"/>
    </row>
    <row r="35" spans="1:10" s="462" customFormat="1" ht="60" outlineLevel="1" x14ac:dyDescent="0.25">
      <c r="A35" s="457">
        <v>25</v>
      </c>
      <c r="B35" s="458" t="s">
        <v>331</v>
      </c>
      <c r="C35" s="459" t="s">
        <v>701</v>
      </c>
      <c r="D35" s="479" t="e">
        <f>365/D34</f>
        <v>#DIV/0!</v>
      </c>
      <c r="E35" s="479" t="e">
        <f>365/E34</f>
        <v>#DIV/0!</v>
      </c>
      <c r="F35" s="480" t="e">
        <f>365/F34</f>
        <v>#DIV/0!</v>
      </c>
      <c r="G35" s="481"/>
      <c r="H35" s="458" t="s">
        <v>333</v>
      </c>
    </row>
    <row r="36" spans="1:10" x14ac:dyDescent="0.2">
      <c r="A36" s="454" t="s">
        <v>334</v>
      </c>
      <c r="B36" s="446"/>
      <c r="C36" s="446"/>
      <c r="D36" s="473"/>
      <c r="E36" s="473"/>
      <c r="F36" s="473"/>
      <c r="G36" s="474"/>
      <c r="H36" s="449"/>
    </row>
    <row r="37" spans="1:10" s="462" customFormat="1" ht="48" outlineLevel="1" x14ac:dyDescent="0.25">
      <c r="A37" s="457">
        <v>26</v>
      </c>
      <c r="B37" s="458" t="s">
        <v>335</v>
      </c>
      <c r="C37" s="459" t="s">
        <v>336</v>
      </c>
      <c r="D37" s="482">
        <f>'Situatii finan.-simple+complete'!D199+'Situatii finan.-simple+complete'!D198+'Situatii finan.-simple+complete'!D209+'Situatii finan.-simple+complete'!D279</f>
        <v>0</v>
      </c>
      <c r="E37" s="482">
        <f>'Situatii finan.-simple+complete'!E199+'Situatii finan.-simple+complete'!E198+'Situatii finan.-simple+complete'!E209+'Situatii finan.-simple+complete'!E279</f>
        <v>0</v>
      </c>
      <c r="F37" s="482">
        <f>'Situatii finan.-simple+complete'!F199+'Situatii finan.-simple+complete'!F198+'Situatii finan.-simple+complete'!F209+'Situatii finan.-simple+complete'!F279</f>
        <v>0</v>
      </c>
      <c r="G37" s="483"/>
      <c r="H37" s="458"/>
    </row>
    <row r="38" spans="1:10" s="462" customFormat="1" ht="36" outlineLevel="1" x14ac:dyDescent="0.25">
      <c r="A38" s="457">
        <v>27</v>
      </c>
      <c r="B38" s="458" t="s">
        <v>337</v>
      </c>
      <c r="C38" s="459" t="s">
        <v>702</v>
      </c>
      <c r="D38" s="484" t="e">
        <f>('Situatii finan.-simple+complete'!D168/'Situatii finan.-simple+complete'!D152)*100</f>
        <v>#DIV/0!</v>
      </c>
      <c r="E38" s="484" t="e">
        <f>('Situatii finan.-simple+complete'!E168/'Situatii finan.-simple+complete'!E152)*100</f>
        <v>#DIV/0!</v>
      </c>
      <c r="F38" s="484" t="e">
        <f>('Situatii finan.-simple+complete'!F168/'Situatii finan.-simple+complete'!F152)*100</f>
        <v>#DIV/0!</v>
      </c>
      <c r="G38" s="485" t="s">
        <v>339</v>
      </c>
      <c r="H38" s="458" t="s">
        <v>703</v>
      </c>
    </row>
    <row r="39" spans="1:10" s="462" customFormat="1" ht="24" outlineLevel="1" x14ac:dyDescent="0.25">
      <c r="A39" s="457">
        <v>28</v>
      </c>
      <c r="B39" s="458" t="s">
        <v>341</v>
      </c>
      <c r="C39" s="459" t="s">
        <v>342</v>
      </c>
      <c r="D39" s="484" t="e">
        <f>('Situatii finan.-simple+complete'!D199/('Situatii finan.-simple+complete'!D160+'Situatii finan.-simple+complete'!D170+'Situatii finan.-simple+complete'!D171+'Situatii finan.-simple+complete'!D172))*100</f>
        <v>#DIV/0!</v>
      </c>
      <c r="E39" s="484" t="e">
        <f>('Situatii finan.-simple+complete'!E199/('Situatii finan.-simple+complete'!E160+'Situatii finan.-simple+complete'!E170+'Situatii finan.-simple+complete'!E171+'Situatii finan.-simple+complete'!E172))*100</f>
        <v>#DIV/0!</v>
      </c>
      <c r="F39" s="484" t="e">
        <f>('Situatii finan.-simple+complete'!F199/('Situatii finan.-simple+complete'!F160+'Situatii finan.-simple+complete'!F170+'Situatii finan.-simple+complete'!F171+'Situatii finan.-simple+complete'!F172))*100</f>
        <v>#DIV/0!</v>
      </c>
      <c r="G39" s="485"/>
      <c r="H39" s="477" t="s">
        <v>343</v>
      </c>
    </row>
    <row r="40" spans="1:10" s="462" customFormat="1" ht="48" outlineLevel="1" x14ac:dyDescent="0.25">
      <c r="A40" s="457">
        <v>29</v>
      </c>
      <c r="B40" s="458" t="s">
        <v>344</v>
      </c>
      <c r="C40" s="459" t="s">
        <v>704</v>
      </c>
      <c r="D40" s="484" t="e">
        <f>('Situatii finan.-simple+complete'!D199/'Situatii finan.-simple+complete'!D82)*100</f>
        <v>#DIV/0!</v>
      </c>
      <c r="E40" s="484" t="e">
        <f>('Situatii finan.-simple+complete'!E199/'Situatii finan.-simple+complete'!E82)*100</f>
        <v>#DIV/0!</v>
      </c>
      <c r="F40" s="484" t="e">
        <f>('Situatii finan.-simple+complete'!F199/'Situatii finan.-simple+complete'!F82)*100</f>
        <v>#DIV/0!</v>
      </c>
      <c r="G40" s="485"/>
      <c r="H40" s="458" t="s">
        <v>346</v>
      </c>
    </row>
    <row r="41" spans="1:10" s="462" customFormat="1" ht="48" outlineLevel="1" x14ac:dyDescent="0.25">
      <c r="A41" s="457">
        <v>30</v>
      </c>
      <c r="B41" s="458" t="s">
        <v>347</v>
      </c>
      <c r="C41" s="459" t="s">
        <v>705</v>
      </c>
      <c r="D41" s="484" t="str">
        <f>IF('Situatii finan.-simple+complete'!D105&lt;=0,"capital propriu &lt; 0 sau = 0",('Situatii finan.-simple+complete'!D199/'Situatii finan.-simple+complete'!D105)*100)</f>
        <v>capital propriu &lt; 0 sau = 0</v>
      </c>
      <c r="E41" s="484" t="str">
        <f>IF('Situatii finan.-simple+complete'!E105&lt;=0,"capital propriu &lt; 0 sau = 0",('Situatii finan.-simple+complete'!E199/'Situatii finan.-simple+complete'!E105)*100)</f>
        <v>capital propriu &lt; 0 sau = 0</v>
      </c>
      <c r="F41" s="484" t="str">
        <f>IF('Situatii finan.-simple+complete'!F105&lt;=0,"capital propriu &lt; 0 sau = 0",('Situatii finan.-simple+complete'!F199/'Situatii finan.-simple+complete'!F105)*100)</f>
        <v>capital propriu &lt; 0 sau = 0</v>
      </c>
      <c r="G41" s="485"/>
      <c r="H41" s="458" t="s">
        <v>349</v>
      </c>
    </row>
    <row r="42" spans="1:10" x14ac:dyDescent="0.2">
      <c r="A42" s="454" t="s">
        <v>16</v>
      </c>
      <c r="B42" s="446"/>
      <c r="C42" s="446"/>
      <c r="D42" s="486"/>
      <c r="E42" s="486"/>
      <c r="F42" s="486"/>
      <c r="G42" s="474"/>
      <c r="H42" s="449"/>
    </row>
    <row r="43" spans="1:10" ht="24" outlineLevel="1" x14ac:dyDescent="0.2">
      <c r="A43" s="457">
        <v>31</v>
      </c>
      <c r="B43" s="458" t="s">
        <v>220</v>
      </c>
      <c r="C43" s="487"/>
      <c r="D43" s="488">
        <f>'Situatii finan.-simple+complete'!D267</f>
        <v>0</v>
      </c>
      <c r="E43" s="488">
        <f>'Situatii finan.-simple+complete'!E267</f>
        <v>0</v>
      </c>
      <c r="F43" s="488">
        <f>'Situatii finan.-simple+complete'!F267</f>
        <v>0</v>
      </c>
      <c r="G43" s="489"/>
      <c r="H43" s="458"/>
    </row>
    <row r="44" spans="1:10" outlineLevel="1" x14ac:dyDescent="0.2">
      <c r="A44" s="457"/>
      <c r="B44" s="490" t="s">
        <v>13</v>
      </c>
      <c r="C44" s="487"/>
      <c r="D44" s="488">
        <f>'Situatii finan.-simple+complete'!D268</f>
        <v>0</v>
      </c>
      <c r="E44" s="488">
        <f>'Situatii finan.-simple+complete'!E268</f>
        <v>0</v>
      </c>
      <c r="F44" s="488">
        <f>'Situatii finan.-simple+complete'!F268</f>
        <v>0</v>
      </c>
      <c r="G44" s="489"/>
      <c r="H44" s="458"/>
    </row>
    <row r="45" spans="1:10" outlineLevel="1" x14ac:dyDescent="0.2">
      <c r="A45" s="457"/>
      <c r="B45" s="490" t="s">
        <v>14</v>
      </c>
      <c r="C45" s="487"/>
      <c r="D45" s="488">
        <f>'Situatii finan.-simple+complete'!D269</f>
        <v>0</v>
      </c>
      <c r="E45" s="488">
        <f>'Situatii finan.-simple+complete'!E269</f>
        <v>0</v>
      </c>
      <c r="F45" s="488">
        <f>'Situatii finan.-simple+complete'!F269</f>
        <v>0</v>
      </c>
      <c r="G45" s="489"/>
      <c r="H45" s="458"/>
    </row>
    <row r="46" spans="1:10" ht="24" outlineLevel="1" x14ac:dyDescent="0.2">
      <c r="A46" s="457">
        <v>32</v>
      </c>
      <c r="B46" s="458" t="s">
        <v>221</v>
      </c>
      <c r="C46" s="487"/>
      <c r="D46" s="488">
        <f>'Situatii finan.-simple+complete'!D270</f>
        <v>0</v>
      </c>
      <c r="E46" s="488">
        <f>'Situatii finan.-simple+complete'!E270</f>
        <v>0</v>
      </c>
      <c r="F46" s="488">
        <f>'Situatii finan.-simple+complete'!F270</f>
        <v>0</v>
      </c>
      <c r="G46" s="489"/>
      <c r="H46" s="458"/>
    </row>
    <row r="47" spans="1:10" outlineLevel="1" x14ac:dyDescent="0.2">
      <c r="A47" s="457">
        <v>33</v>
      </c>
      <c r="B47" s="458" t="s">
        <v>223</v>
      </c>
      <c r="C47" s="487"/>
      <c r="D47" s="488">
        <f>'Situatii finan.-simple+complete'!D271</f>
        <v>0</v>
      </c>
      <c r="E47" s="488">
        <f>'Situatii finan.-simple+complete'!E271</f>
        <v>0</v>
      </c>
      <c r="F47" s="488">
        <f>'Situatii finan.-simple+complete'!F271</f>
        <v>0</v>
      </c>
      <c r="G47" s="489"/>
      <c r="H47" s="458"/>
    </row>
    <row r="48" spans="1:10" ht="24" outlineLevel="1" x14ac:dyDescent="0.2">
      <c r="A48" s="457">
        <v>34</v>
      </c>
      <c r="B48" s="458" t="s">
        <v>350</v>
      </c>
      <c r="C48" s="487"/>
      <c r="D48" s="488">
        <f>'Situatii finan.-simple+complete'!D272</f>
        <v>0</v>
      </c>
      <c r="E48" s="488">
        <f>'Situatii finan.-simple+complete'!E272</f>
        <v>0</v>
      </c>
      <c r="F48" s="488">
        <f>'Situatii finan.-simple+complete'!F272</f>
        <v>0</v>
      </c>
      <c r="G48" s="489"/>
      <c r="H48" s="458"/>
      <c r="I48" s="441">
        <f>IF(D46=0,0,D47/D46-D48)</f>
        <v>0</v>
      </c>
      <c r="J48" s="441">
        <f>IF(E46=0,0,E47/E46-E48)</f>
        <v>0</v>
      </c>
    </row>
    <row r="49" spans="1:18" ht="36" outlineLevel="1" x14ac:dyDescent="0.2">
      <c r="A49" s="457">
        <v>35</v>
      </c>
      <c r="B49" s="458" t="s">
        <v>706</v>
      </c>
      <c r="C49" s="459" t="s">
        <v>352</v>
      </c>
      <c r="D49" s="488">
        <f>IF(D46=0,0,'Situatii finan.-simple+complete'!D152/D46)</f>
        <v>0</v>
      </c>
      <c r="E49" s="488">
        <f>IF(E46=0,0,'Situatii finan.-simple+complete'!E152/E46)</f>
        <v>0</v>
      </c>
      <c r="F49" s="488">
        <f>IF(F46=0,0,'Situatii finan.-simple+complete'!F152/F46)</f>
        <v>0</v>
      </c>
      <c r="G49" s="489"/>
      <c r="H49" s="458"/>
    </row>
    <row r="50" spans="1:18" ht="48" outlineLevel="1" x14ac:dyDescent="0.2">
      <c r="A50" s="457">
        <v>36</v>
      </c>
      <c r="B50" s="458" t="s">
        <v>707</v>
      </c>
      <c r="C50" s="459" t="s">
        <v>354</v>
      </c>
      <c r="D50" s="488">
        <f>IF(D46=0,0,'Situatii finan.-simple+complete'!D286/D46)</f>
        <v>0</v>
      </c>
      <c r="E50" s="488">
        <f>IF(E46=0,0,'Situatii finan.-simple+complete'!E286/E46)</f>
        <v>0</v>
      </c>
      <c r="F50" s="488">
        <f>IF(F46=0,0,'Situatii finan.-simple+complete'!F286/F46)</f>
        <v>0</v>
      </c>
      <c r="G50" s="489"/>
      <c r="H50" s="458"/>
    </row>
    <row r="51" spans="1:18" x14ac:dyDescent="0.2">
      <c r="A51" s="454" t="s">
        <v>233</v>
      </c>
      <c r="B51" s="446"/>
      <c r="C51" s="446"/>
      <c r="D51" s="486"/>
      <c r="E51" s="486"/>
      <c r="F51" s="486"/>
      <c r="G51" s="474"/>
      <c r="H51" s="449"/>
    </row>
    <row r="52" spans="1:18" ht="24" outlineLevel="1" x14ac:dyDescent="0.2">
      <c r="A52" s="457"/>
      <c r="B52" s="458" t="s">
        <v>234</v>
      </c>
      <c r="C52" s="459"/>
      <c r="D52" s="488">
        <f>'Situatii finan.-simple+complete'!D286</f>
        <v>0</v>
      </c>
      <c r="E52" s="488">
        <f>'Situatii finan.-simple+complete'!E286</f>
        <v>0</v>
      </c>
      <c r="F52" s="488">
        <f>'Situatii finan.-simple+complete'!F286</f>
        <v>0</v>
      </c>
      <c r="G52" s="489"/>
      <c r="H52" s="458"/>
    </row>
    <row r="53" spans="1:18" ht="21.75" customHeight="1" x14ac:dyDescent="0.2">
      <c r="A53" s="454"/>
      <c r="B53" s="446"/>
      <c r="C53" s="446"/>
      <c r="D53" s="486"/>
      <c r="E53" s="486"/>
      <c r="F53" s="486"/>
      <c r="G53" s="474"/>
      <c r="H53" s="449"/>
    </row>
    <row r="54" spans="1:18" ht="30" hidden="1" customHeight="1" outlineLevel="1" x14ac:dyDescent="0.2">
      <c r="A54" s="457"/>
      <c r="B54" s="458"/>
      <c r="C54" s="487"/>
      <c r="D54" s="488"/>
      <c r="E54" s="488"/>
      <c r="F54" s="488"/>
      <c r="G54" s="489"/>
      <c r="H54" s="458"/>
    </row>
    <row r="55" spans="1:18" ht="30" hidden="1" customHeight="1" outlineLevel="1" x14ac:dyDescent="0.2">
      <c r="A55" s="457"/>
      <c r="B55" s="458"/>
      <c r="C55" s="487"/>
      <c r="D55" s="491"/>
      <c r="E55" s="491"/>
      <c r="F55" s="491"/>
      <c r="G55" s="492"/>
      <c r="H55" s="458"/>
    </row>
    <row r="56" spans="1:18" collapsed="1" x14ac:dyDescent="0.2"/>
    <row r="58" spans="1:18" ht="38.25" x14ac:dyDescent="0.2">
      <c r="B58" s="283" t="s">
        <v>0</v>
      </c>
      <c r="C58" s="283"/>
      <c r="D58" s="343">
        <f>'[3]Situatii finan.-prescurtate'!D5</f>
        <v>2024</v>
      </c>
      <c r="E58" s="343">
        <f>'[3]Situatii finan.-prescurtate'!E5</f>
        <v>2025</v>
      </c>
      <c r="F58" s="343" t="str">
        <f>'[3]Situatii finan.-prescurtate'!F5</f>
        <v>2026
primele XX luni</v>
      </c>
      <c r="G58" s="283" t="s">
        <v>357</v>
      </c>
      <c r="H58" s="279"/>
      <c r="I58" s="283" t="s">
        <v>247</v>
      </c>
      <c r="J58" s="283" t="s">
        <v>248</v>
      </c>
      <c r="K58" s="283" t="s">
        <v>249</v>
      </c>
      <c r="L58" s="283" t="s">
        <v>250</v>
      </c>
      <c r="M58" s="283" t="s">
        <v>251</v>
      </c>
      <c r="N58" s="283" t="s">
        <v>252</v>
      </c>
      <c r="O58" s="283" t="s">
        <v>253</v>
      </c>
      <c r="P58" s="283" t="s">
        <v>254</v>
      </c>
      <c r="Q58" s="283" t="s">
        <v>255</v>
      </c>
      <c r="R58" s="279" t="s">
        <v>358</v>
      </c>
    </row>
    <row r="59" spans="1:18" ht="30" x14ac:dyDescent="0.25">
      <c r="A59" s="493"/>
      <c r="B59" s="345" t="s">
        <v>359</v>
      </c>
      <c r="C59" s="344"/>
      <c r="D59" s="346">
        <f>'Situatii finan.-simple+complete'!D152</f>
        <v>0</v>
      </c>
      <c r="E59" s="346">
        <f>'Situatii finan.-simple+complete'!E152</f>
        <v>0</v>
      </c>
      <c r="F59" s="347">
        <f>'Situatii finan.-simple+complete'!F152</f>
        <v>0</v>
      </c>
      <c r="G59" s="348" t="e" cm="1">
        <f t="array" ref="G59">_xlfn.IFS(M59=$O$58,8,M59=$P$58,4,M59=$Q$58,1)</f>
        <v>#DIV/0!</v>
      </c>
      <c r="H59" s="344"/>
      <c r="I59" s="344"/>
      <c r="J59" s="297" t="s">
        <v>360</v>
      </c>
      <c r="K59" s="297" t="s">
        <v>361</v>
      </c>
      <c r="L59" s="297" t="s">
        <v>362</v>
      </c>
      <c r="M59" s="290" t="e" cm="1">
        <f t="array" ref="M59">_xlfn.IFS((E59 - D59)/D59 &gt;= 0.05, "bună", ABS((E59 - D59)/D59) &lt;= 0.05, "medie", (E59 - D59)/D59 &lt; -0.05, "slabă")</f>
        <v>#DIV/0!</v>
      </c>
      <c r="N59" s="297"/>
      <c r="O59" s="297"/>
      <c r="P59" s="297"/>
      <c r="Q59" s="297"/>
      <c r="R59" s="441">
        <v>8</v>
      </c>
    </row>
    <row r="60" spans="1:18" ht="15.75" x14ac:dyDescent="0.25">
      <c r="A60" s="493"/>
      <c r="B60" s="345" t="s">
        <v>363</v>
      </c>
      <c r="C60" s="344"/>
      <c r="D60" s="347">
        <f>'Situatii finan.-simple+complete'!D169</f>
        <v>0</v>
      </c>
      <c r="E60" s="347">
        <f>'Situatii finan.-simple+complete'!E169</f>
        <v>0</v>
      </c>
      <c r="F60" s="347">
        <f>'Situatii finan.-simple+complete'!F169</f>
        <v>0</v>
      </c>
      <c r="G60" s="349"/>
      <c r="H60" s="344"/>
      <c r="I60" s="344"/>
      <c r="J60" s="297" t="s">
        <v>360</v>
      </c>
      <c r="K60" s="297" t="s">
        <v>361</v>
      </c>
      <c r="L60" s="297" t="s">
        <v>362</v>
      </c>
      <c r="M60" s="290" t="e" cm="1">
        <f t="array" ref="M60">_xlfn.IFS((E60 - D60)/D60 &gt;= 0.05, "bună", ABS((E60 - D60)/D60) &lt;= 0.05, "medie", (E60 - D60)/D60 &lt; -0.05, "slabă")</f>
        <v>#DIV/0!</v>
      </c>
      <c r="N60" s="344"/>
      <c r="O60" s="344"/>
      <c r="P60" s="344"/>
      <c r="Q60" s="344"/>
    </row>
    <row r="61" spans="1:18" ht="30" x14ac:dyDescent="0.25">
      <c r="A61" s="493"/>
      <c r="B61" s="345" t="s">
        <v>364</v>
      </c>
      <c r="C61" s="344"/>
      <c r="D61" s="346">
        <f>'Situatii finan.-simple+complete'!D173</f>
        <v>0</v>
      </c>
      <c r="E61" s="346">
        <f>'Situatii finan.-simple+complete'!E173</f>
        <v>0</v>
      </c>
      <c r="F61" s="347">
        <f>'Situatii finan.-simple+complete'!F173</f>
        <v>0</v>
      </c>
      <c r="G61" s="349"/>
      <c r="H61" s="344"/>
      <c r="I61" s="344"/>
      <c r="J61" s="297" t="s">
        <v>365</v>
      </c>
      <c r="K61" s="297" t="s">
        <v>366</v>
      </c>
      <c r="L61" s="297" t="s">
        <v>367</v>
      </c>
      <c r="M61" s="290" t="str" cm="1">
        <f t="array" ref="M61">_xlfn.IFS(E61&lt;0, "slabă", E61&gt;D61, "bună", TRUE, "medie")</f>
        <v>medie</v>
      </c>
      <c r="N61" s="344"/>
      <c r="O61" s="344"/>
      <c r="P61" s="344"/>
      <c r="Q61" s="344"/>
    </row>
    <row r="62" spans="1:18" ht="15.75" x14ac:dyDescent="0.25">
      <c r="A62" s="493"/>
      <c r="B62" s="345" t="s">
        <v>368</v>
      </c>
      <c r="C62" s="344"/>
      <c r="D62" s="346">
        <f>'Situatii finan.-simple+complete'!D196</f>
        <v>0</v>
      </c>
      <c r="E62" s="346">
        <f>'Situatii finan.-simple+complete'!E196</f>
        <v>0</v>
      </c>
      <c r="F62" s="347">
        <f>'Situatii finan.-simple+complete'!F196</f>
        <v>0</v>
      </c>
      <c r="G62" s="349"/>
      <c r="H62" s="344"/>
      <c r="I62" s="344"/>
      <c r="J62" s="297" t="s">
        <v>365</v>
      </c>
      <c r="K62" s="297" t="s">
        <v>366</v>
      </c>
      <c r="L62" s="297" t="s">
        <v>367</v>
      </c>
      <c r="M62" s="290" t="str" cm="1">
        <f t="array" ref="M62">_xlfn.IFS(E62&lt;0, "slabă", E62&gt;D62, "bună", TRUE, "medie")</f>
        <v>medie</v>
      </c>
      <c r="N62" s="344"/>
      <c r="O62" s="344"/>
      <c r="P62" s="344"/>
      <c r="Q62" s="344"/>
    </row>
    <row r="63" spans="1:18" ht="15.75" x14ac:dyDescent="0.25">
      <c r="A63" s="493"/>
      <c r="B63" s="345" t="s">
        <v>107</v>
      </c>
      <c r="C63" s="344"/>
      <c r="D63" s="347">
        <f>'Situatii finan.-simple+complete'!D198</f>
        <v>0</v>
      </c>
      <c r="E63" s="347">
        <f>'Situatii finan.-simple+complete'!E198</f>
        <v>0</v>
      </c>
      <c r="F63" s="347">
        <f>'Situatii finan.-simple+complete'!F198</f>
        <v>0</v>
      </c>
      <c r="G63" s="349"/>
      <c r="H63" s="344"/>
      <c r="I63" s="344"/>
      <c r="J63" s="297" t="s">
        <v>365</v>
      </c>
      <c r="K63" s="297" t="s">
        <v>366</v>
      </c>
      <c r="L63" s="297" t="s">
        <v>367</v>
      </c>
      <c r="M63" s="290" t="str" cm="1">
        <f t="array" ref="M63">_xlfn.IFS(E63&lt;0, "slabă", E63&gt;D63, "bună", TRUE, "medie")</f>
        <v>medie</v>
      </c>
      <c r="N63" s="344"/>
      <c r="O63" s="344"/>
      <c r="P63" s="344"/>
      <c r="Q63" s="344"/>
    </row>
    <row r="64" spans="1:18" ht="15.75" x14ac:dyDescent="0.25">
      <c r="A64" s="493"/>
      <c r="B64" s="345" t="s">
        <v>369</v>
      </c>
      <c r="C64" s="344"/>
      <c r="D64" s="346">
        <f>'Situatii finan.-simple+complete'!D199</f>
        <v>0</v>
      </c>
      <c r="E64" s="346">
        <f>'Situatii finan.-simple+complete'!E199</f>
        <v>0</v>
      </c>
      <c r="F64" s="347">
        <f>'Situatii finan.-simple+complete'!F199</f>
        <v>0</v>
      </c>
      <c r="G64" s="348" cm="1">
        <f t="array" ref="G64">_xlfn.IFS(M64=$O$58,8,M64=$P$58,4,M64=$Q$58,1)</f>
        <v>4</v>
      </c>
      <c r="H64" s="344"/>
      <c r="I64" s="344"/>
      <c r="J64" s="297" t="s">
        <v>365</v>
      </c>
      <c r="K64" s="297" t="s">
        <v>366</v>
      </c>
      <c r="L64" s="297" t="s">
        <v>367</v>
      </c>
      <c r="M64" s="290" t="str" cm="1">
        <f t="array" ref="M64">_xlfn.IFS(E64&lt;0, "slabă", E64&gt;D64, "bună", TRUE, "medie")</f>
        <v>medie</v>
      </c>
      <c r="N64" s="297"/>
      <c r="O64" s="297"/>
      <c r="P64" s="297"/>
      <c r="Q64" s="297"/>
      <c r="R64" s="441">
        <v>8</v>
      </c>
    </row>
    <row r="65" spans="1:18" ht="15.75" x14ac:dyDescent="0.25">
      <c r="A65" s="493"/>
      <c r="B65" s="345" t="s">
        <v>370</v>
      </c>
      <c r="C65" s="344"/>
      <c r="D65" s="346">
        <f>'Situatii finan.-simple+complete'!D82</f>
        <v>0</v>
      </c>
      <c r="E65" s="346">
        <f>'Situatii finan.-simple+complete'!E82</f>
        <v>0</v>
      </c>
      <c r="F65" s="346">
        <f>'Situatii finan.-simple+complete'!F82</f>
        <v>0</v>
      </c>
      <c r="G65" s="349"/>
      <c r="H65" s="344"/>
      <c r="I65" s="344"/>
      <c r="J65" s="297" t="s">
        <v>360</v>
      </c>
      <c r="K65" s="297" t="s">
        <v>361</v>
      </c>
      <c r="L65" s="297" t="s">
        <v>362</v>
      </c>
      <c r="M65" s="290" t="e" cm="1">
        <f t="array" ref="M65">_xlfn.IFS((E65 - D65)/D65 &gt;= 0.05, "bună", ABS((E65 - D65)/D65) &lt;= 0.05, "medie", (E65 - D65)/D65 &lt; -0.05, "slabă")</f>
        <v>#DIV/0!</v>
      </c>
      <c r="N65" s="344"/>
      <c r="O65" s="344"/>
      <c r="P65" s="344"/>
      <c r="Q65" s="344"/>
    </row>
    <row r="66" spans="1:18" ht="15.75" x14ac:dyDescent="0.25">
      <c r="A66" s="493"/>
      <c r="B66" s="345" t="s">
        <v>371</v>
      </c>
      <c r="C66" s="344"/>
      <c r="D66" s="346">
        <f>'Situatii finan.-simple+complete'!D105</f>
        <v>0</v>
      </c>
      <c r="E66" s="346">
        <f>'Situatii finan.-simple+complete'!E105</f>
        <v>0</v>
      </c>
      <c r="F66" s="346">
        <f>'Situatii finan.-simple+complete'!F105</f>
        <v>0</v>
      </c>
      <c r="G66" s="348" cm="1">
        <f t="array" ref="G66">_xlfn.IFS(M66=$O$58,8,M66=$P$58,4,M66=$Q$58,1)</f>
        <v>4</v>
      </c>
      <c r="H66" s="344"/>
      <c r="I66" s="344"/>
      <c r="J66" s="297" t="s">
        <v>365</v>
      </c>
      <c r="K66" s="297" t="s">
        <v>366</v>
      </c>
      <c r="L66" s="297" t="s">
        <v>367</v>
      </c>
      <c r="M66" s="290" t="str" cm="1">
        <f t="array" ref="M66">_xlfn.IFS(E66&lt;0, "slabă", E66&gt;D66, "bună", TRUE, "medie")</f>
        <v>medie</v>
      </c>
      <c r="N66" s="297"/>
      <c r="O66" s="297"/>
      <c r="P66" s="297"/>
      <c r="Q66" s="297"/>
      <c r="R66" s="441">
        <v>8</v>
      </c>
    </row>
    <row r="67" spans="1:18" ht="15.75" x14ac:dyDescent="0.25">
      <c r="A67" s="493"/>
      <c r="B67" s="345" t="s">
        <v>372</v>
      </c>
      <c r="C67" s="344"/>
      <c r="D67" s="346">
        <f>'Situatii finan.-simple+complete'!D120+'Situatii finan.-simple+complete'!D138</f>
        <v>0</v>
      </c>
      <c r="E67" s="346">
        <f>'Situatii finan.-simple+complete'!E120+'Situatii finan.-simple+complete'!E138</f>
        <v>0</v>
      </c>
      <c r="F67" s="346">
        <f>'Situatii finan.-simple+complete'!F120+'Situatii finan.-simple+complete'!F138</f>
        <v>0</v>
      </c>
      <c r="G67" s="349"/>
      <c r="H67" s="344"/>
      <c r="I67" s="344"/>
      <c r="J67" s="344"/>
      <c r="K67" s="344"/>
      <c r="L67" s="344"/>
      <c r="M67" s="344"/>
      <c r="N67" s="344"/>
      <c r="O67" s="344"/>
      <c r="P67" s="344"/>
      <c r="Q67" s="344"/>
    </row>
    <row r="68" spans="1:18" ht="15.75" x14ac:dyDescent="0.25">
      <c r="A68" s="493"/>
      <c r="B68" s="357" t="s">
        <v>412</v>
      </c>
      <c r="C68" s="344"/>
      <c r="D68" s="346" t="e">
        <f>D9</f>
        <v>#DIV/0!</v>
      </c>
      <c r="E68" s="346" t="e">
        <f t="shared" ref="E68:F68" si="0">E9</f>
        <v>#DIV/0!</v>
      </c>
      <c r="F68" s="346" t="e">
        <f t="shared" si="0"/>
        <v>#DIV/0!</v>
      </c>
      <c r="G68" s="349"/>
      <c r="H68" s="344"/>
      <c r="I68" s="344"/>
      <c r="J68" s="344"/>
      <c r="K68" s="344"/>
      <c r="L68" s="344"/>
      <c r="M68" s="344"/>
      <c r="N68" s="344"/>
      <c r="O68" s="344"/>
      <c r="P68" s="344"/>
      <c r="Q68" s="344"/>
    </row>
    <row r="69" spans="1:18" ht="15.75" x14ac:dyDescent="0.25">
      <c r="A69" s="493"/>
      <c r="B69" s="345" t="s">
        <v>272</v>
      </c>
      <c r="C69" s="344"/>
      <c r="D69" s="350" t="e">
        <f>D14</f>
        <v>#DIV/0!</v>
      </c>
      <c r="E69" s="350" t="e">
        <f>E14</f>
        <v>#DIV/0!</v>
      </c>
      <c r="F69" s="350" t="e">
        <f>F14</f>
        <v>#DIV/0!</v>
      </c>
      <c r="G69" s="348" t="e" cm="1">
        <f t="array" ref="G69">_xlfn.IFS(M69=$O$58,7,M69=$P$58,4,M69=$Q$58,1)</f>
        <v>#DIV/0!</v>
      </c>
      <c r="H69" s="319"/>
      <c r="I69" s="290" t="s">
        <v>373</v>
      </c>
      <c r="J69" s="297" t="s">
        <v>374</v>
      </c>
      <c r="K69" s="297" t="s">
        <v>375</v>
      </c>
      <c r="L69" s="297" t="s">
        <v>376</v>
      </c>
      <c r="M69" s="290" t="e" cm="1">
        <f t="array" ref="M69">_xlfn.IFS(E69&gt;0.5,"bună", E69&gt;=0.3,"medie", TRUE,"slabă")</f>
        <v>#DIV/0!</v>
      </c>
      <c r="N69" s="297"/>
      <c r="O69" s="297"/>
      <c r="P69" s="297"/>
      <c r="Q69" s="297"/>
      <c r="R69" s="441">
        <v>7</v>
      </c>
    </row>
    <row r="70" spans="1:18" ht="30" x14ac:dyDescent="0.25">
      <c r="A70" s="493"/>
      <c r="B70" s="345" t="s">
        <v>284</v>
      </c>
      <c r="C70" s="344"/>
      <c r="D70" s="350" t="e">
        <f>D18</f>
        <v>#DIV/0!</v>
      </c>
      <c r="E70" s="350" t="e">
        <f>E18</f>
        <v>#DIV/0!</v>
      </c>
      <c r="F70" s="350" t="e">
        <f>F18</f>
        <v>#DIV/0!</v>
      </c>
      <c r="G70" s="348" t="e" cm="1">
        <f t="array" ref="G70">_xlfn.IFS(M70=$O$58,7,M70=$P$58,3,M70=$Q$58,1)</f>
        <v>#DIV/0!</v>
      </c>
      <c r="H70" s="319"/>
      <c r="I70" s="290"/>
      <c r="J70" s="297" t="s">
        <v>377</v>
      </c>
      <c r="K70" s="297" t="s">
        <v>378</v>
      </c>
      <c r="L70" s="297" t="s">
        <v>379</v>
      </c>
      <c r="M70" s="290" t="e" cm="1">
        <f t="array" ref="M70">_xlfn.IFS(E70&gt;2,"bună", E70&gt;=1.4,"medie", TRUE,"slabă")</f>
        <v>#DIV/0!</v>
      </c>
      <c r="N70" s="297"/>
      <c r="O70" s="297"/>
      <c r="P70" s="297"/>
      <c r="Q70" s="297"/>
      <c r="R70" s="441">
        <v>7</v>
      </c>
    </row>
    <row r="71" spans="1:18" ht="30" x14ac:dyDescent="0.25">
      <c r="A71" s="493"/>
      <c r="B71" s="345" t="s">
        <v>380</v>
      </c>
      <c r="C71" s="344"/>
      <c r="D71" s="350" t="e">
        <f>D20</f>
        <v>#DIV/0!</v>
      </c>
      <c r="E71" s="350" t="e">
        <f t="shared" ref="E71:F73" si="1">E20</f>
        <v>#DIV/0!</v>
      </c>
      <c r="F71" s="347" t="e">
        <f t="shared" si="1"/>
        <v>#DIV/0!</v>
      </c>
      <c r="G71" s="348" t="e" cm="1">
        <f t="array" ref="G71">_xlfn.IFS(M71=$O$58,7,M71=$P$58,3,M71=$Q$58,1)</f>
        <v>#DIV/0!</v>
      </c>
      <c r="H71" s="344"/>
      <c r="I71" s="344"/>
      <c r="J71" s="297" t="s">
        <v>381</v>
      </c>
      <c r="K71" s="297" t="s">
        <v>382</v>
      </c>
      <c r="L71" s="297" t="s">
        <v>383</v>
      </c>
      <c r="M71" s="290" t="e" cm="1">
        <f t="array" ref="M71">_xlfn.IFS(E71&lt;=1,"bună", E71&lt;8,"medie", TRUE,"slabă")</f>
        <v>#DIV/0!</v>
      </c>
      <c r="N71" s="344"/>
      <c r="O71" s="344"/>
      <c r="P71" s="344"/>
      <c r="Q71" s="344"/>
      <c r="R71" s="441">
        <v>7</v>
      </c>
    </row>
    <row r="72" spans="1:18" ht="30" x14ac:dyDescent="0.25">
      <c r="A72" s="493"/>
      <c r="B72" s="345" t="s">
        <v>295</v>
      </c>
      <c r="C72" s="344"/>
      <c r="D72" s="350" t="e">
        <f>D21</f>
        <v>#DIV/0!</v>
      </c>
      <c r="E72" s="350" t="e">
        <f t="shared" si="1"/>
        <v>#DIV/0!</v>
      </c>
      <c r="F72" s="350" t="e">
        <f>F21</f>
        <v>#DIV/0!</v>
      </c>
      <c r="G72" s="348" t="e" cm="1">
        <f t="array" ref="G72">_xlfn.IFS(M72=$O$58,7,M72=$P$58,3,M72=$Q$58,1)</f>
        <v>#DIV/0!</v>
      </c>
      <c r="H72" s="344"/>
      <c r="I72" s="290"/>
      <c r="J72" s="297" t="s">
        <v>384</v>
      </c>
      <c r="K72" s="297" t="s">
        <v>385</v>
      </c>
      <c r="L72" s="297" t="s">
        <v>386</v>
      </c>
      <c r="M72" s="290" t="e" cm="1">
        <f t="array" ref="M72">_xlfn.IFS(E72&lt;1,"bună", E72&lt;=1,"medie", TRUE,"slabă")</f>
        <v>#DIV/0!</v>
      </c>
      <c r="N72" s="297"/>
      <c r="O72" s="297"/>
      <c r="P72" s="297"/>
      <c r="Q72" s="297"/>
      <c r="R72" s="441">
        <v>7</v>
      </c>
    </row>
    <row r="73" spans="1:18" ht="15.75" x14ac:dyDescent="0.25">
      <c r="A73" s="493"/>
      <c r="B73" s="345" t="s">
        <v>299</v>
      </c>
      <c r="C73" s="344"/>
      <c r="D73" s="350" t="e">
        <f>D22</f>
        <v>#DIV/0!</v>
      </c>
      <c r="E73" s="350" t="e">
        <f t="shared" si="1"/>
        <v>#DIV/0!</v>
      </c>
      <c r="F73" s="350" t="e">
        <f>F22</f>
        <v>#DIV/0!</v>
      </c>
      <c r="G73" s="348" t="e" cm="1">
        <f t="array" ref="G73">_xlfn.IFS(M73=$O$58,7,M73=$P$58,3,M73=$Q$58,1)</f>
        <v>#DIV/0!</v>
      </c>
      <c r="H73" s="344"/>
      <c r="I73" s="290"/>
      <c r="J73" s="297" t="s">
        <v>387</v>
      </c>
      <c r="K73" s="297" t="s">
        <v>388</v>
      </c>
      <c r="L73" s="297" t="s">
        <v>389</v>
      </c>
      <c r="M73" s="290" t="e" cm="1">
        <f t="array" ref="M73">_xlfn.IFS(E73&gt;2,"medie", E73&gt;=1,"bună", TRUE,"slabă")</f>
        <v>#DIV/0!</v>
      </c>
      <c r="N73" s="297"/>
      <c r="O73" s="297"/>
      <c r="P73" s="297"/>
      <c r="Q73" s="297"/>
      <c r="R73" s="441">
        <v>7</v>
      </c>
    </row>
    <row r="74" spans="1:18" ht="15.75" x14ac:dyDescent="0.25">
      <c r="A74" s="493"/>
      <c r="B74" s="345" t="s">
        <v>315</v>
      </c>
      <c r="C74" s="344"/>
      <c r="D74" s="351">
        <f>D26</f>
        <v>0</v>
      </c>
      <c r="E74" s="351">
        <f>E26</f>
        <v>0</v>
      </c>
      <c r="F74" s="347">
        <f t="shared" ref="F74" si="2">F26</f>
        <v>0</v>
      </c>
      <c r="G74" s="348" cm="1">
        <f t="array" ref="G74">_xlfn.IFS(M74=$O$58,7,M74=$P$58,3,M74=$Q$58,1)</f>
        <v>3</v>
      </c>
      <c r="H74" s="344"/>
      <c r="I74" s="344"/>
      <c r="J74" s="297" t="s">
        <v>365</v>
      </c>
      <c r="K74" s="297" t="s">
        <v>366</v>
      </c>
      <c r="L74" s="297" t="s">
        <v>367</v>
      </c>
      <c r="M74" s="290" t="str" cm="1">
        <f t="array" ref="M74">_xlfn.IFS(E74&lt;0, "slabă", E74&gt;D74, "bună", TRUE, "medie")</f>
        <v>medie</v>
      </c>
      <c r="N74" s="297"/>
      <c r="O74" s="297"/>
      <c r="P74" s="297"/>
      <c r="Q74" s="297"/>
      <c r="R74" s="441">
        <v>7</v>
      </c>
    </row>
    <row r="75" spans="1:18" ht="30" x14ac:dyDescent="0.25">
      <c r="A75" s="493"/>
      <c r="B75" s="345" t="s">
        <v>326</v>
      </c>
      <c r="C75" s="344"/>
      <c r="D75" s="350" t="e">
        <f>D33</f>
        <v>#DIV/0!</v>
      </c>
      <c r="E75" s="350" t="e">
        <f>E33</f>
        <v>#DIV/0!</v>
      </c>
      <c r="F75" s="350" t="e">
        <f>F33</f>
        <v>#DIV/0!</v>
      </c>
      <c r="G75" s="349"/>
      <c r="H75" s="344"/>
      <c r="I75" s="344"/>
      <c r="J75" s="344"/>
      <c r="K75" s="344"/>
      <c r="L75" s="344"/>
      <c r="M75" s="344"/>
      <c r="N75" s="344"/>
      <c r="O75" s="344"/>
      <c r="P75" s="344"/>
      <c r="Q75" s="344"/>
    </row>
    <row r="76" spans="1:18" ht="30" x14ac:dyDescent="0.25">
      <c r="A76" s="493"/>
      <c r="B76" s="345" t="s">
        <v>331</v>
      </c>
      <c r="C76" s="344"/>
      <c r="D76" s="352" t="e">
        <f>D35</f>
        <v>#DIV/0!</v>
      </c>
      <c r="E76" s="352" t="e">
        <f>E35</f>
        <v>#DIV/0!</v>
      </c>
      <c r="F76" s="352" t="e">
        <f>F35</f>
        <v>#DIV/0!</v>
      </c>
      <c r="G76" s="349"/>
      <c r="H76" s="344"/>
      <c r="I76" s="344"/>
      <c r="J76" s="344"/>
      <c r="K76" s="344"/>
      <c r="L76" s="344"/>
      <c r="M76" s="344"/>
      <c r="N76" s="344"/>
      <c r="O76" s="344"/>
      <c r="P76" s="344"/>
      <c r="Q76" s="344"/>
    </row>
    <row r="77" spans="1:18" ht="45" x14ac:dyDescent="0.25">
      <c r="A77" s="493"/>
      <c r="B77" s="345" t="s">
        <v>390</v>
      </c>
      <c r="C77" s="344"/>
      <c r="D77" s="350" t="e">
        <f>D75/D76</f>
        <v>#DIV/0!</v>
      </c>
      <c r="E77" s="350" t="e">
        <f>E75/E76</f>
        <v>#DIV/0!</v>
      </c>
      <c r="F77" s="347" t="e">
        <f>F75/F76</f>
        <v>#DIV/0!</v>
      </c>
      <c r="G77" s="348" t="e" cm="1">
        <f t="array" ref="G77">_xlfn.IFS(M77=$O$58,5,M77=$P$58,3,M77=$Q$58,1)</f>
        <v>#DIV/0!</v>
      </c>
      <c r="H77" s="344"/>
      <c r="I77" s="344"/>
      <c r="J77" s="297" t="s">
        <v>391</v>
      </c>
      <c r="K77" s="494">
        <v>1</v>
      </c>
      <c r="L77" s="494" t="s">
        <v>392</v>
      </c>
      <c r="M77" s="290" t="e" cm="1">
        <f t="array" ref="M77">_xlfn.IFS(E77&lt;1,"bună", E77=1,"medie", TRUE,"slabă")</f>
        <v>#DIV/0!</v>
      </c>
      <c r="N77" s="297"/>
      <c r="O77" s="297"/>
      <c r="P77" s="297"/>
      <c r="Q77" s="297"/>
      <c r="R77" s="441">
        <v>5</v>
      </c>
    </row>
    <row r="78" spans="1:18" ht="15.75" x14ac:dyDescent="0.25">
      <c r="A78" s="493"/>
      <c r="B78" s="345" t="s">
        <v>337</v>
      </c>
      <c r="C78" s="344"/>
      <c r="D78" s="350" t="e">
        <f>D38</f>
        <v>#DIV/0!</v>
      </c>
      <c r="E78" s="350" t="e">
        <f t="shared" ref="E78:F78" si="3">E38</f>
        <v>#DIV/0!</v>
      </c>
      <c r="F78" s="347" t="e">
        <f t="shared" si="3"/>
        <v>#DIV/0!</v>
      </c>
      <c r="G78" s="348" t="e" cm="1">
        <f t="array" ref="G78">_xlfn.IFS(M78=$O$58,7,M78=$P$58,3,M78=$Q$58,1)</f>
        <v>#DIV/0!</v>
      </c>
      <c r="H78" s="344"/>
      <c r="I78" s="290" t="s">
        <v>373</v>
      </c>
      <c r="J78" s="297" t="s">
        <v>393</v>
      </c>
      <c r="K78" s="297" t="s">
        <v>394</v>
      </c>
      <c r="L78" s="297" t="s">
        <v>395</v>
      </c>
      <c r="M78" s="290" t="e" cm="1">
        <f t="array" ref="M78">_xlfn.IFS(E78&gt;0.2,"bună", E78&gt;=0.19,"medie", TRUE,"slabă")</f>
        <v>#DIV/0!</v>
      </c>
      <c r="N78" s="297"/>
      <c r="O78" s="297"/>
      <c r="P78" s="297"/>
      <c r="Q78" s="297"/>
      <c r="R78" s="441">
        <v>7</v>
      </c>
    </row>
    <row r="79" spans="1:18" ht="30" x14ac:dyDescent="0.25">
      <c r="A79" s="493"/>
      <c r="B79" s="345" t="s">
        <v>344</v>
      </c>
      <c r="C79" s="344"/>
      <c r="D79" s="350" t="e">
        <f>D40</f>
        <v>#DIV/0!</v>
      </c>
      <c r="E79" s="350" t="e">
        <f t="shared" ref="E79:F79" si="4">E40</f>
        <v>#DIV/0!</v>
      </c>
      <c r="F79" s="347" t="e">
        <f t="shared" si="4"/>
        <v>#DIV/0!</v>
      </c>
      <c r="G79" s="348" t="e" cm="1">
        <f t="array" ref="G79">_xlfn.IFS(M79=$O$58,7,M79=$P$58,3,M79=$Q$58,1)</f>
        <v>#DIV/0!</v>
      </c>
      <c r="H79" s="344"/>
      <c r="I79" s="290" t="s">
        <v>373</v>
      </c>
      <c r="J79" s="297" t="s">
        <v>396</v>
      </c>
      <c r="K79" s="297" t="s">
        <v>397</v>
      </c>
      <c r="L79" s="297" t="s">
        <v>395</v>
      </c>
      <c r="M79" s="290" t="e" cm="1">
        <f t="array" ref="M79">_xlfn.IFS(E79&gt;0.1,"bună", E79&gt;=0.05,"medie", TRUE,"slabă")</f>
        <v>#DIV/0!</v>
      </c>
      <c r="N79" s="297"/>
      <c r="O79" s="297"/>
      <c r="P79" s="297"/>
      <c r="Q79" s="297"/>
      <c r="R79" s="441">
        <v>7</v>
      </c>
    </row>
    <row r="80" spans="1:18" ht="15.75" x14ac:dyDescent="0.25">
      <c r="A80" s="493"/>
      <c r="B80" s="345" t="s">
        <v>335</v>
      </c>
      <c r="C80" s="344"/>
      <c r="D80" s="346">
        <f>D37</f>
        <v>0</v>
      </c>
      <c r="E80" s="346">
        <f>E37</f>
        <v>0</v>
      </c>
      <c r="F80" s="346">
        <f>F37</f>
        <v>0</v>
      </c>
      <c r="G80" s="348" cm="1">
        <f t="array" ref="G80">_xlfn.IFS(M80=$O$58,8,M80=$P$58,4,M80=$Q$58,1)</f>
        <v>1</v>
      </c>
      <c r="H80" s="344"/>
      <c r="I80" s="290" t="s">
        <v>42</v>
      </c>
      <c r="J80" s="297" t="s">
        <v>365</v>
      </c>
      <c r="K80" s="297" t="s">
        <v>366</v>
      </c>
      <c r="L80" s="297" t="s">
        <v>367</v>
      </c>
      <c r="M80" s="290" t="str" cm="1">
        <f t="array" ref="M80">_xlfn.IFS(E80&lt;=0, "slabă", E80&gt;D80, "bună", TRUE, "medie")</f>
        <v>slabă</v>
      </c>
      <c r="N80" s="297"/>
      <c r="O80" s="297"/>
      <c r="P80" s="297"/>
      <c r="Q80" s="297"/>
      <c r="R80" s="441">
        <v>8</v>
      </c>
    </row>
    <row r="81" spans="1:18" ht="15.75" x14ac:dyDescent="0.25">
      <c r="A81" s="493"/>
      <c r="B81" s="345" t="s">
        <v>398</v>
      </c>
      <c r="C81" s="344"/>
      <c r="D81" s="351">
        <f>D43</f>
        <v>0</v>
      </c>
      <c r="E81" s="351">
        <f t="shared" ref="E81:F81" si="5">E43</f>
        <v>0</v>
      </c>
      <c r="F81" s="351">
        <f t="shared" si="5"/>
        <v>0</v>
      </c>
      <c r="G81" s="349"/>
      <c r="H81" s="344"/>
      <c r="I81" s="344"/>
      <c r="J81" s="297" t="s">
        <v>365</v>
      </c>
      <c r="K81" s="297" t="s">
        <v>366</v>
      </c>
      <c r="L81" s="297" t="s">
        <v>399</v>
      </c>
      <c r="M81" s="290" t="str" cm="1">
        <f t="array" ref="M81">_xlfn.IFS(E81&lt;=0, "slabă", E81&gt;D81, "bună", TRUE, "medie")</f>
        <v>slabă</v>
      </c>
      <c r="N81" s="297"/>
      <c r="O81" s="344"/>
      <c r="P81" s="344"/>
      <c r="Q81" s="344"/>
    </row>
    <row r="82" spans="1:18" ht="30" x14ac:dyDescent="0.25">
      <c r="A82" s="493"/>
      <c r="B82" s="345" t="s">
        <v>224</v>
      </c>
      <c r="C82" s="344"/>
      <c r="D82" s="351">
        <f>D48</f>
        <v>0</v>
      </c>
      <c r="E82" s="351">
        <f t="shared" ref="E82:F82" si="6">E48</f>
        <v>0</v>
      </c>
      <c r="F82" s="351">
        <f t="shared" si="6"/>
        <v>0</v>
      </c>
      <c r="G82" s="348" t="e" cm="1">
        <f t="array" ref="G82">_xlfn.IFS(M82=$O$58,7,M82=$P$58,3,M82=$Q$58,1)</f>
        <v>#DIV/0!</v>
      </c>
      <c r="H82" s="344"/>
      <c r="I82" s="290" t="s">
        <v>42</v>
      </c>
      <c r="J82" s="297" t="s">
        <v>400</v>
      </c>
      <c r="K82" s="297" t="s">
        <v>401</v>
      </c>
      <c r="L82" s="297" t="s">
        <v>402</v>
      </c>
      <c r="M82" s="290" t="e" cm="1">
        <f t="array" ref="M82">_xlfn.IFS((E82 - D82)/D82 &gt;= 0.05, "bună", ABS((E82 - D82)/D82) &lt;= 0.05, "medie", (E82 - D82)/D82 &lt; -0.05, "slabă")</f>
        <v>#DIV/0!</v>
      </c>
      <c r="N82" s="297"/>
      <c r="O82" s="297"/>
      <c r="P82" s="297"/>
      <c r="Q82" s="297"/>
      <c r="R82" s="441">
        <v>7</v>
      </c>
    </row>
    <row r="83" spans="1:18" ht="18.75" x14ac:dyDescent="0.3">
      <c r="G83" s="495" t="e">
        <f>SUM(G59:G82)</f>
        <v>#DIV/0!</v>
      </c>
      <c r="R83" s="441">
        <f>SUM(R59:R82)</f>
        <v>100</v>
      </c>
    </row>
    <row r="86" spans="1:18" x14ac:dyDescent="0.2">
      <c r="B86" s="355" t="s">
        <v>403</v>
      </c>
      <c r="C86" s="279"/>
    </row>
    <row r="87" spans="1:18" x14ac:dyDescent="0.2">
      <c r="B87" s="279" t="s">
        <v>404</v>
      </c>
      <c r="C87" s="279" t="s">
        <v>405</v>
      </c>
    </row>
    <row r="88" spans="1:18" x14ac:dyDescent="0.2">
      <c r="B88" s="279" t="s">
        <v>406</v>
      </c>
      <c r="C88" s="279" t="s">
        <v>407</v>
      </c>
    </row>
    <row r="89" spans="1:18" x14ac:dyDescent="0.2">
      <c r="B89" s="279" t="s">
        <v>408</v>
      </c>
      <c r="C89" s="279" t="s">
        <v>409</v>
      </c>
    </row>
    <row r="90" spans="1:18" x14ac:dyDescent="0.2">
      <c r="B90" s="279" t="s">
        <v>410</v>
      </c>
      <c r="C90" s="279" t="s">
        <v>411</v>
      </c>
    </row>
  </sheetData>
  <mergeCells count="2">
    <mergeCell ref="A1:C1"/>
    <mergeCell ref="A5:C5"/>
  </mergeCells>
  <dataValidations count="1">
    <dataValidation type="list" allowBlank="1" showInputMessage="1" showErrorMessage="1" sqref="C4" xr:uid="{F46A8522-BA76-4424-81D6-6D6B3935282E}">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OGI3MmVkNy1mYmQzLTRiZDctYjdmOS1kYzQ0ODExOTk1MTYiIG9yaWdpbj0idXNlclNlbGVjdGVkIj48ZWxlbWVudCB1aWQ9Ijg5ZjkzMzVhLTI2MjgtNGNjZC1hMWZjLTE2NDhjYjEwNmEyMCIgdmFsdWU9IiIgeG1sbnM9Imh0dHA6Ly93d3cuYm9sZG9uamFtZXMuY29tLzIwMDgvMDEvc2llL2ludGVybmFsL2xhYmVsIiAvPjwvc2lzbD48VXNlck5hbWU+T0RBXG5pbmEucG90aW5nYTwvVXNlck5hbWU+PERhdGVUaW1lPjA3LjAyLjIwMjUgNjoxMjoyNjwvRGF0ZVRpbWU+PExhYmVsU3RyaW5nPlB1YmxpYzwvTGFiZWxTdHJpbmc+PC9pdGVtPjwvbGFiZWxIaXN0b3J5Pg==</Value>
</WrappedLabelHistory>
</file>

<file path=customXml/item2.xml><?xml version="1.0" encoding="utf-8"?>
<sisl xmlns:xsd="http://www.w3.org/2001/XMLSchema" xmlns:xsi="http://www.w3.org/2001/XMLSchema-instance" xmlns="http://www.boldonjames.com/2008/01/sie/internal/label" sislVersion="0" policy="38b72ed7-fbd3-4bd7-b7f9-dc4481199516" origin="userSelected">
  <element uid="89f9335a-2628-4ccd-a1fc-1648cb106a20" value=""/>
</sisl>
</file>

<file path=customXml/itemProps1.xml><?xml version="1.0" encoding="utf-8"?>
<ds:datastoreItem xmlns:ds="http://schemas.openxmlformats.org/officeDocument/2006/customXml" ds:itemID="{1E6981BB-9FD5-4382-A6E5-4495743F25A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E955144D-2C02-4613-8FE0-84208C65D12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Articole de investitie</vt:lpstr>
      <vt:lpstr>Indicatori tinta</vt:lpstr>
      <vt:lpstr>Export - Canale de distributie</vt:lpstr>
      <vt:lpstr>Fisa de verificare achiziții</vt:lpstr>
      <vt:lpstr>Situatii finan.-prescurtate</vt:lpstr>
      <vt:lpstr>Indicatori-prescurtate</vt:lpstr>
      <vt:lpstr>Situatii finan.-simple+complete</vt:lpstr>
      <vt:lpstr>Indicatori - simple+complete</vt:lpstr>
      <vt:lpstr>'Articole de investitie'!Print_Area</vt:lpstr>
      <vt:lpstr>'Indicatori tinta'!Print_Area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POTÎNGA</dc:creator>
  <cp:lastModifiedBy>Diana BLANARI</cp:lastModifiedBy>
  <cp:lastPrinted>2025-02-17T09:36:48Z</cp:lastPrinted>
  <dcterms:created xsi:type="dcterms:W3CDTF">2022-06-08T12:47:04Z</dcterms:created>
  <dcterms:modified xsi:type="dcterms:W3CDTF">2026-02-12T11:56:22Z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1b77294e-37f0-4bbb-a476-4e28753e1626</vt:lpwstr>
  </property>
  <property fmtid="{D5CDD505-2E9C-101B-9397-08002B2CF9AE}" pid="3" name="bjSaver">
    <vt:lpwstr>RSWIx7KSFYrmW/AdT9MtD7aTvtZtFtcY</vt:lpwstr>
  </property>
  <property fmtid="{D5CDD505-2E9C-101B-9397-08002B2CF9AE}" pid="4" name="bjDocumentLabelXML">
    <vt:lpwstr>&lt;?xml version="1.0" encoding="us-ascii"?&gt;&lt;sisl xmlns:xsd="http://www.w3.org/2001/XMLSchema" xmlns:xsi="http://www.w3.org/2001/XMLSchema-instance" sislVersion="0" policy="38b72ed7-fbd3-4bd7-b7f9-dc4481199516" origin="userSelected" xmlns="http://www.boldonj</vt:lpwstr>
  </property>
  <property fmtid="{D5CDD505-2E9C-101B-9397-08002B2CF9AE}" pid="5" name="bjDocumentLabelXML-0">
    <vt:lpwstr>ames.com/2008/01/sie/internal/label"&gt;&lt;element uid="89f9335a-2628-4ccd-a1fc-1648cb106a20" value="" /&gt;&lt;/sisl&gt;</vt:lpwstr>
  </property>
  <property fmtid="{D5CDD505-2E9C-101B-9397-08002B2CF9AE}" pid="6" name="bjDocumentSecurityLabel">
    <vt:lpwstr>Public</vt:lpwstr>
  </property>
  <property fmtid="{D5CDD505-2E9C-101B-9397-08002B2CF9AE}" pid="7" name="Hidden Author">
    <vt:lpwstr>Nina POTÎNGA</vt:lpwstr>
  </property>
  <property fmtid="{D5CDD505-2E9C-101B-9397-08002B2CF9AE}" pid="8" name="bjClsUserRVM">
    <vt:lpwstr>[]</vt:lpwstr>
  </property>
  <property fmtid="{D5CDD505-2E9C-101B-9397-08002B2CF9AE}" pid="9" name="bjLabelHistoryID">
    <vt:lpwstr>{1E6981BB-9FD5-4382-A6E5-4495743F25A8}</vt:lpwstr>
  </property>
  <property fmtid="{D5CDD505-2E9C-101B-9397-08002B2CF9AE}" pid="10" name="bjRightHeaderLabel-first">
    <vt:lpwstr>&amp;"Times New Roman,Regular"&amp;12&amp;K00FF00Public</vt:lpwstr>
  </property>
  <property fmtid="{D5CDD505-2E9C-101B-9397-08002B2CF9AE}" pid="11" name="bjRightHeaderLabel-even">
    <vt:lpwstr>&amp;"Times New Roman,Regular"&amp;12&amp;K00FF00Public</vt:lpwstr>
  </property>
  <property fmtid="{D5CDD505-2E9C-101B-9397-08002B2CF9AE}" pid="12" name="bjRightHeaderLabel">
    <vt:lpwstr>&amp;"Times New Roman,Regular"&amp;12&amp;K00FF00Public</vt:lpwstr>
  </property>
</Properties>
</file>